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\OneDrive\Área de Trabalho\"/>
    </mc:Choice>
  </mc:AlternateContent>
  <xr:revisionPtr revIDLastSave="0" documentId="13_ncr:1_{C2739CC3-49B7-4FCD-A1CB-E51DA8999B2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ACESSO" sheetId="2" r:id="rId1"/>
    <sheet name="RESULTADO (SEM DESEMPATE)" sheetId="3" r:id="rId2"/>
  </sheets>
  <calcPr calcId="181029"/>
</workbook>
</file>

<file path=xl/calcChain.xml><?xml version="1.0" encoding="utf-8"?>
<calcChain xmlns="http://schemas.openxmlformats.org/spreadsheetml/2006/main">
  <c r="AX5" i="2" l="1"/>
  <c r="AX8" i="2"/>
  <c r="AX12" i="2"/>
  <c r="AX16" i="2"/>
  <c r="AX20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AX6" i="2"/>
  <c r="AX7" i="2"/>
  <c r="AX9" i="2"/>
  <c r="AX10" i="2"/>
  <c r="AX11" i="2"/>
  <c r="AX13" i="2"/>
  <c r="AX14" i="2"/>
  <c r="AX15" i="2"/>
  <c r="AX17" i="2"/>
  <c r="AX18" i="2"/>
  <c r="AX19" i="2"/>
  <c r="AT6" i="2" l="1"/>
  <c r="AU6" i="2" s="1"/>
  <c r="AT7" i="2"/>
  <c r="AU7" i="2" s="1"/>
  <c r="AT8" i="2"/>
  <c r="AU8" i="2" s="1"/>
  <c r="AT9" i="2"/>
  <c r="AU9" i="2" s="1"/>
  <c r="AT10" i="2"/>
  <c r="AU10" i="2" s="1"/>
  <c r="AT11" i="2"/>
  <c r="AU11" i="2" s="1"/>
  <c r="AT12" i="2"/>
  <c r="AU12" i="2" s="1"/>
  <c r="AT13" i="2"/>
  <c r="AU13" i="2" s="1"/>
  <c r="AT14" i="2"/>
  <c r="AU14" i="2" s="1"/>
  <c r="AT15" i="2"/>
  <c r="AU15" i="2" s="1"/>
  <c r="AT16" i="2"/>
  <c r="AU16" i="2" s="1"/>
  <c r="AT17" i="2"/>
  <c r="AU17" i="2" s="1"/>
  <c r="AT18" i="2"/>
  <c r="AU18" i="2" s="1"/>
  <c r="AT19" i="2"/>
  <c r="AU19" i="2" s="1"/>
  <c r="AT20" i="2"/>
  <c r="AU20" i="2" s="1"/>
  <c r="AS6" i="2"/>
  <c r="AV6" i="2" s="1"/>
  <c r="AS7" i="2"/>
  <c r="AV7" i="2" s="1"/>
  <c r="AS8" i="2"/>
  <c r="AV8" i="2" s="1"/>
  <c r="AS9" i="2"/>
  <c r="AV9" i="2" s="1"/>
  <c r="AS10" i="2"/>
  <c r="AV10" i="2" s="1"/>
  <c r="AS11" i="2"/>
  <c r="AV11" i="2" s="1"/>
  <c r="AS12" i="2"/>
  <c r="AV12" i="2" s="1"/>
  <c r="AS13" i="2"/>
  <c r="AV13" i="2" s="1"/>
  <c r="AS14" i="2"/>
  <c r="AV14" i="2" s="1"/>
  <c r="AS15" i="2"/>
  <c r="AV15" i="2" s="1"/>
  <c r="AS16" i="2"/>
  <c r="AV16" i="2" s="1"/>
  <c r="AS17" i="2"/>
  <c r="AV17" i="2" s="1"/>
  <c r="AS18" i="2"/>
  <c r="AV18" i="2" s="1"/>
  <c r="AS19" i="2"/>
  <c r="AV19" i="2" s="1"/>
  <c r="AS20" i="2"/>
  <c r="AV20" i="2" s="1"/>
  <c r="AT5" i="2"/>
  <c r="AU5" i="2" s="1"/>
  <c r="AS5" i="2"/>
  <c r="AV5" i="2" s="1"/>
  <c r="AL6" i="2"/>
  <c r="AM6" i="2" s="1"/>
  <c r="AL7" i="2"/>
  <c r="AM7" i="2" s="1"/>
  <c r="AL8" i="2"/>
  <c r="AM8" i="2" s="1"/>
  <c r="AL9" i="2"/>
  <c r="AM9" i="2" s="1"/>
  <c r="AL10" i="2"/>
  <c r="AM10" i="2" s="1"/>
  <c r="AL11" i="2"/>
  <c r="AM11" i="2" s="1"/>
  <c r="AL12" i="2"/>
  <c r="AM12" i="2" s="1"/>
  <c r="AL13" i="2"/>
  <c r="AM13" i="2" s="1"/>
  <c r="AL14" i="2"/>
  <c r="AM14" i="2" s="1"/>
  <c r="AL15" i="2"/>
  <c r="AM15" i="2" s="1"/>
  <c r="AL16" i="2"/>
  <c r="AM16" i="2" s="1"/>
  <c r="AL17" i="2"/>
  <c r="AM17" i="2" s="1"/>
  <c r="AL18" i="2"/>
  <c r="AM18" i="2" s="1"/>
  <c r="AL19" i="2"/>
  <c r="AM19" i="2" s="1"/>
  <c r="AL20" i="2"/>
  <c r="AM20" i="2" s="1"/>
  <c r="AK6" i="2"/>
  <c r="AN6" i="2" s="1"/>
  <c r="AK7" i="2"/>
  <c r="AN7" i="2" s="1"/>
  <c r="AK8" i="2"/>
  <c r="AN8" i="2" s="1"/>
  <c r="AK9" i="2"/>
  <c r="AN9" i="2" s="1"/>
  <c r="AK10" i="2"/>
  <c r="AN10" i="2" s="1"/>
  <c r="AK11" i="2"/>
  <c r="AN11" i="2" s="1"/>
  <c r="AK12" i="2"/>
  <c r="AN12" i="2" s="1"/>
  <c r="AK13" i="2"/>
  <c r="AN13" i="2" s="1"/>
  <c r="AK14" i="2"/>
  <c r="AN14" i="2" s="1"/>
  <c r="AK15" i="2"/>
  <c r="AN15" i="2" s="1"/>
  <c r="AK16" i="2"/>
  <c r="AN16" i="2" s="1"/>
  <c r="AK17" i="2"/>
  <c r="AN17" i="2" s="1"/>
  <c r="AK18" i="2"/>
  <c r="AN18" i="2" s="1"/>
  <c r="AK19" i="2"/>
  <c r="AN19" i="2" s="1"/>
  <c r="AK20" i="2"/>
  <c r="AN20" i="2" s="1"/>
  <c r="AD6" i="2"/>
  <c r="AE6" i="2" s="1"/>
  <c r="AD7" i="2"/>
  <c r="AE7" i="2" s="1"/>
  <c r="AD8" i="2"/>
  <c r="AE8" i="2" s="1"/>
  <c r="AD9" i="2"/>
  <c r="AE9" i="2" s="1"/>
  <c r="AD10" i="2"/>
  <c r="AE10" i="2" s="1"/>
  <c r="AD11" i="2"/>
  <c r="AE11" i="2" s="1"/>
  <c r="AD12" i="2"/>
  <c r="AE12" i="2" s="1"/>
  <c r="AD13" i="2"/>
  <c r="AE13" i="2" s="1"/>
  <c r="AD14" i="2"/>
  <c r="AE14" i="2" s="1"/>
  <c r="AD15" i="2"/>
  <c r="AE15" i="2" s="1"/>
  <c r="AD16" i="2"/>
  <c r="AE16" i="2" s="1"/>
  <c r="AD17" i="2"/>
  <c r="AE17" i="2" s="1"/>
  <c r="AD18" i="2"/>
  <c r="AE18" i="2" s="1"/>
  <c r="AD19" i="2"/>
  <c r="AE19" i="2" s="1"/>
  <c r="AD20" i="2"/>
  <c r="AE20" i="2" s="1"/>
  <c r="AC6" i="2"/>
  <c r="AF6" i="2" s="1"/>
  <c r="AC7" i="2"/>
  <c r="AF7" i="2" s="1"/>
  <c r="AC8" i="2"/>
  <c r="AF8" i="2" s="1"/>
  <c r="AC9" i="2"/>
  <c r="AF9" i="2" s="1"/>
  <c r="AC10" i="2"/>
  <c r="AF10" i="2" s="1"/>
  <c r="AC11" i="2"/>
  <c r="AF11" i="2" s="1"/>
  <c r="AC12" i="2"/>
  <c r="AF12" i="2" s="1"/>
  <c r="AC13" i="2"/>
  <c r="AF13" i="2" s="1"/>
  <c r="AC14" i="2"/>
  <c r="AF14" i="2" s="1"/>
  <c r="AC15" i="2"/>
  <c r="AF15" i="2" s="1"/>
  <c r="AC16" i="2"/>
  <c r="AF16" i="2" s="1"/>
  <c r="AC17" i="2"/>
  <c r="AF17" i="2" s="1"/>
  <c r="AC18" i="2"/>
  <c r="AF18" i="2" s="1"/>
  <c r="AC19" i="2"/>
  <c r="AF19" i="2" s="1"/>
  <c r="AC20" i="2"/>
  <c r="AF20" i="2" s="1"/>
  <c r="AD5" i="2"/>
  <c r="AE5" i="2" s="1"/>
  <c r="AC5" i="2"/>
  <c r="AF5" i="2" s="1"/>
  <c r="V6" i="2"/>
  <c r="W6" i="2" s="1"/>
  <c r="V7" i="2"/>
  <c r="W7" i="2" s="1"/>
  <c r="V8" i="2"/>
  <c r="W8" i="2" s="1"/>
  <c r="V9" i="2"/>
  <c r="W9" i="2" s="1"/>
  <c r="V10" i="2"/>
  <c r="W10" i="2" s="1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5" i="2"/>
  <c r="W5" i="2" s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U19" i="2"/>
  <c r="X19" i="2" s="1"/>
  <c r="U20" i="2"/>
  <c r="X20" i="2" s="1"/>
  <c r="N5" i="2"/>
  <c r="O5" i="2" s="1"/>
  <c r="M5" i="2"/>
  <c r="P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M6" i="2"/>
  <c r="P6" i="2" s="1"/>
  <c r="M7" i="2"/>
  <c r="P7" i="2" s="1"/>
  <c r="M8" i="2"/>
  <c r="P8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P16" i="2" s="1"/>
  <c r="M17" i="2"/>
  <c r="P17" i="2" s="1"/>
  <c r="M18" i="2"/>
  <c r="P18" i="2" s="1"/>
  <c r="M19" i="2"/>
  <c r="P19" i="2" s="1"/>
  <c r="M20" i="2"/>
  <c r="P20" i="2" s="1"/>
  <c r="AL5" i="2"/>
  <c r="AM5" i="2" s="1"/>
  <c r="AK5" i="2"/>
  <c r="AN5" i="2" s="1"/>
  <c r="X5" i="2"/>
  <c r="AY5" i="2" l="1"/>
  <c r="AY19" i="2"/>
  <c r="AZ19" i="2" s="1"/>
  <c r="AY16" i="2"/>
  <c r="AZ16" i="2" s="1"/>
  <c r="AY8" i="2"/>
  <c r="AZ8" i="2" s="1"/>
  <c r="AY11" i="2"/>
  <c r="AZ11" i="2" s="1"/>
  <c r="AY6" i="2"/>
  <c r="AZ6" i="2" s="1"/>
  <c r="AY17" i="2"/>
  <c r="AZ17" i="2" s="1"/>
  <c r="AY9" i="2"/>
  <c r="AZ9" i="2" s="1"/>
  <c r="AY18" i="2"/>
  <c r="AZ18" i="2" s="1"/>
  <c r="AY10" i="2"/>
  <c r="AZ10" i="2" s="1"/>
  <c r="AY14" i="2"/>
  <c r="AZ14" i="2" s="1"/>
  <c r="AY13" i="2"/>
  <c r="AZ13" i="2" s="1"/>
  <c r="AY15" i="2"/>
  <c r="AY7" i="2"/>
  <c r="AY20" i="2"/>
  <c r="AZ20" i="2" s="1"/>
  <c r="AY12" i="2"/>
  <c r="AZ12" i="2" s="1"/>
  <c r="BB5" i="2" l="1"/>
  <c r="BA5" i="2" s="1"/>
  <c r="AZ5" i="2"/>
  <c r="BB8" i="2"/>
  <c r="BB15" i="2"/>
  <c r="AZ7" i="2"/>
  <c r="AZ15" i="2"/>
  <c r="BB12" i="2"/>
  <c r="BB10" i="2"/>
  <c r="BB11" i="2"/>
  <c r="BB7" i="2"/>
  <c r="BB16" i="2"/>
  <c r="BB18" i="2"/>
  <c r="BB20" i="2"/>
  <c r="BB19" i="2"/>
  <c r="BB14" i="2"/>
  <c r="BB6" i="2"/>
  <c r="BB17" i="2"/>
  <c r="BB13" i="2"/>
  <c r="BB9" i="2"/>
  <c r="D5" i="2" l="1"/>
  <c r="D9" i="2"/>
  <c r="D13" i="2"/>
  <c r="D17" i="2"/>
  <c r="D20" i="2"/>
  <c r="D6" i="2"/>
  <c r="D10" i="2"/>
  <c r="D14" i="2"/>
  <c r="D18" i="2"/>
  <c r="D12" i="2"/>
  <c r="D7" i="2"/>
  <c r="D11" i="2"/>
  <c r="D15" i="2"/>
  <c r="D19" i="2"/>
  <c r="D8" i="2"/>
  <c r="D16" i="2"/>
  <c r="BA17" i="2"/>
  <c r="BA8" i="2"/>
  <c r="BA13" i="2"/>
  <c r="BA19" i="2"/>
  <c r="BA14" i="2"/>
  <c r="BA9" i="2"/>
  <c r="BA20" i="2"/>
  <c r="BA15" i="2"/>
  <c r="BA11" i="2"/>
  <c r="BA10" i="2"/>
  <c r="BA12" i="2"/>
  <c r="BA16" i="2"/>
  <c r="BA6" i="2"/>
  <c r="BA7" i="2"/>
  <c r="BA18" i="2"/>
  <c r="E6" i="3" l="1"/>
  <c r="E14" i="3"/>
  <c r="D7" i="3"/>
  <c r="D15" i="3"/>
  <c r="E15" i="3"/>
  <c r="D9" i="3"/>
  <c r="E16" i="3"/>
  <c r="E7" i="3"/>
  <c r="E9" i="3"/>
  <c r="E8" i="3"/>
  <c r="E17" i="3"/>
  <c r="D11" i="3"/>
  <c r="D18" i="3"/>
  <c r="D10" i="3"/>
  <c r="D19" i="3"/>
  <c r="E11" i="3"/>
  <c r="E18" i="3"/>
  <c r="E10" i="3"/>
  <c r="E19" i="3"/>
  <c r="D12" i="3"/>
  <c r="D20" i="3"/>
  <c r="D6" i="3"/>
  <c r="D16" i="3"/>
  <c r="D8" i="3"/>
  <c r="E12" i="3"/>
  <c r="E20" i="3"/>
  <c r="D13" i="3"/>
  <c r="E13" i="3"/>
  <c r="D14" i="3"/>
  <c r="D17" i="3"/>
  <c r="D5" i="3"/>
  <c r="E5" i="3"/>
</calcChain>
</file>

<file path=xl/sharedStrings.xml><?xml version="1.0" encoding="utf-8"?>
<sst xmlns="http://schemas.openxmlformats.org/spreadsheetml/2006/main" count="61" uniqueCount="53">
  <si>
    <t>TOTAL</t>
  </si>
  <si>
    <t>www.carnavalvirtual.com.br</t>
  </si>
  <si>
    <t>Obrigatoriedades</t>
  </si>
  <si>
    <t>Descarte</t>
  </si>
  <si>
    <t>Total Quesito</t>
  </si>
  <si>
    <t>Colocação</t>
  </si>
  <si>
    <t>ENREDO</t>
  </si>
  <si>
    <t>CONJUNTO</t>
  </si>
  <si>
    <t>ALEGORIAS</t>
  </si>
  <si>
    <t>FANTASIAS</t>
  </si>
  <si>
    <t>Carnaval Virtual - Todos os direitos reservados® 2020</t>
  </si>
  <si>
    <t>União da Gávea</t>
  </si>
  <si>
    <t>Mocidade</t>
  </si>
  <si>
    <t>Nobreza da Baixada</t>
  </si>
  <si>
    <t>Primeira Estação do Samba</t>
  </si>
  <si>
    <t>Imperatriz Itaocarense</t>
  </si>
  <si>
    <t>Ponte Aérea</t>
  </si>
  <si>
    <t>Independentes</t>
  </si>
  <si>
    <t>Bohêmios Samba Club</t>
  </si>
  <si>
    <t>Arranco da FGAF</t>
  </si>
  <si>
    <t>Águia Real</t>
  </si>
  <si>
    <t>Unidos do Tijucano</t>
  </si>
  <si>
    <t>Império da Praça XI</t>
  </si>
  <si>
    <t>Morro do Esplendor</t>
  </si>
  <si>
    <t>Imperiais do Samba</t>
  </si>
  <si>
    <t>Flor de Lótus</t>
  </si>
  <si>
    <t>Império do Rio Belo</t>
  </si>
  <si>
    <t>SEXTA-FEIRA</t>
  </si>
  <si>
    <t>SÁBADO</t>
  </si>
  <si>
    <t>APURAÇÃO - GRUPO ESPECIAL - CARNAVAL VIRTUAL 2020</t>
  </si>
  <si>
    <t>GRUPO ESPECIAL - 2020</t>
  </si>
  <si>
    <t>SAMBA ENREDO</t>
  </si>
  <si>
    <t>RAFAEL MOREIRA</t>
  </si>
  <si>
    <t>LOURENÇO MARQUES</t>
  </si>
  <si>
    <t>EDY DUTRA</t>
  </si>
  <si>
    <t>ARTUR PASCOA</t>
  </si>
  <si>
    <t>VIVIANE SOUZA</t>
  </si>
  <si>
    <t>JORGE MAYKON</t>
  </si>
  <si>
    <t>LEONARDO BORA</t>
  </si>
  <si>
    <t>DESIREE BASTOS</t>
  </si>
  <si>
    <t>RODRIGO PEREIRA</t>
  </si>
  <si>
    <t>ERNANI PEIXOTO</t>
  </si>
  <si>
    <t>REINALDO ALVES</t>
  </si>
  <si>
    <t>JONATAS BHARBOSA</t>
  </si>
  <si>
    <t>GABRIEL HADDAD</t>
  </si>
  <si>
    <t>SERGIO RODRIGUES</t>
  </si>
  <si>
    <t>GUSTAVO MAIA</t>
  </si>
  <si>
    <t>JOÃO H SIVIERI</t>
  </si>
  <si>
    <t>WAGNER RODRIGUES</t>
  </si>
  <si>
    <t>ISOLDA ELEN</t>
  </si>
  <si>
    <t>MERI SANTIAGO</t>
  </si>
  <si>
    <t>RESULTADO OFICIAL</t>
  </si>
  <si>
    <t>LUISE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</si>
</sst>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rgb="FFF1F5F9"/>
      <name val="Calibri"/>
      <family val="2"/>
      <scheme val="minor"/>
    </font>
    <font>
      <b/>
      <sz val="10"/>
      <color theme="3" tint="-0.499984740745262"/>
      <name val="Berlin Sans FB Demi"/>
      <family val="2"/>
    </font>
    <font>
      <b/>
      <sz val="8"/>
      <color theme="3" tint="-0.499984740745262"/>
      <name val="Calibri"/>
      <family val="2"/>
      <scheme val="minor"/>
    </font>
    <font>
      <b/>
      <sz val="10"/>
      <color theme="0"/>
      <name val="Aharoni"/>
    </font>
    <font>
      <b/>
      <sz val="9"/>
      <color theme="0"/>
      <name val="MS UIGothic"/>
    </font>
    <font>
      <b/>
      <sz val="9.1999999999999993"/>
      <color theme="0"/>
      <name val="Miriam"/>
      <family val="2"/>
      <charset val="177"/>
    </font>
    <font>
      <b/>
      <sz val="18"/>
      <color rgb="FF0D1F35"/>
      <name val="Aharoni"/>
    </font>
    <font>
      <b/>
      <sz val="11"/>
      <color rgb="FF0A1030"/>
      <name val="Calibri"/>
      <family val="2"/>
      <scheme val="minor"/>
    </font>
    <font>
      <b/>
      <sz val="14"/>
      <color theme="0"/>
      <name val="JasmineUPC"/>
      <family val="1"/>
    </font>
    <font>
      <sz val="11"/>
      <color theme="2" tint="-0.89999084444715716"/>
      <name val="Arial Rounded MT Bold"/>
      <family val="2"/>
    </font>
    <font>
      <sz val="11"/>
      <color theme="2" tint="-0.89999084444715716"/>
      <name val="Bradley Hand ITC"/>
      <family val="4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Miriam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3" tint="-0.249977111117893"/>
        <bgColor auto="1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4" tint="-0.249977111117893"/>
        <bgColor auto="1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7" tint="0.39997558519241921"/>
        <bgColor auto="1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7" tint="0.59999389629810485"/>
        <bgColor auto="1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rgb="FF0A1030"/>
        <bgColor theme="0"/>
      </patternFill>
    </fill>
    <fill>
      <patternFill patternType="solid">
        <fgColor rgb="FF0A1030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9" tint="0.39997558519241921"/>
        <bgColor auto="1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3" tint="-0.499984740745262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rgb="FF0A1030"/>
      </left>
      <right style="thick">
        <color rgb="FF0A1030"/>
      </right>
      <top/>
      <bottom style="thick">
        <color theme="0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 style="thick">
        <color theme="3" tint="-0.499984740745262"/>
      </right>
      <top style="thick">
        <color theme="0"/>
      </top>
      <bottom/>
      <diagonal/>
    </border>
    <border>
      <left/>
      <right/>
      <top/>
      <bottom style="thick">
        <color rgb="FF0A1030"/>
      </bottom>
      <diagonal/>
    </border>
    <border>
      <left style="thick">
        <color rgb="FF0A1030"/>
      </left>
      <right/>
      <top/>
      <bottom style="thick">
        <color rgb="FF0A1030"/>
      </bottom>
      <diagonal/>
    </border>
    <border>
      <left style="thick">
        <color rgb="FF0A1030"/>
      </left>
      <right style="thick">
        <color theme="0"/>
      </right>
      <top style="thick">
        <color rgb="FF0A103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0A1030"/>
      </top>
      <bottom style="thick">
        <color theme="0"/>
      </bottom>
      <diagonal/>
    </border>
    <border>
      <left style="thick">
        <color theme="0"/>
      </left>
      <right style="thick">
        <color rgb="FF0A1030"/>
      </right>
      <top style="thick">
        <color rgb="FF0A1030"/>
      </top>
      <bottom style="thick">
        <color theme="0"/>
      </bottom>
      <diagonal/>
    </border>
    <border>
      <left style="thick">
        <color rgb="FF0A103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0A1030"/>
      </right>
      <top style="thick">
        <color theme="0"/>
      </top>
      <bottom style="thick">
        <color theme="0"/>
      </bottom>
      <diagonal/>
    </border>
    <border>
      <left/>
      <right/>
      <top style="thick">
        <color rgb="FF0A103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rgb="FF0A1030"/>
      </right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5" fillId="31" borderId="4" xfId="0" applyNumberFormat="1" applyFont="1" applyFill="1" applyBorder="1" applyAlignment="1" applyProtection="1">
      <alignment horizontal="center" vertical="center"/>
    </xf>
    <xf numFmtId="0" fontId="18" fillId="1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3" xfId="0" applyNumberFormat="1" applyFont="1" applyFill="1" applyBorder="1" applyAlignment="1" applyProtection="1">
      <alignment horizontal="center" vertical="center"/>
      <protection locked="0"/>
    </xf>
    <xf numFmtId="0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18" fillId="11" borderId="3" xfId="0" applyNumberFormat="1" applyFont="1" applyFill="1" applyBorder="1" applyAlignment="1" applyProtection="1">
      <alignment horizontal="center" vertical="center"/>
      <protection locked="0"/>
    </xf>
    <xf numFmtId="0" fontId="8" fillId="26" borderId="12" xfId="0" applyNumberFormat="1" applyFont="1" applyFill="1" applyBorder="1" applyAlignment="1" applyProtection="1">
      <alignment horizontal="center" vertical="center"/>
      <protection locked="0"/>
    </xf>
    <xf numFmtId="0" fontId="8" fillId="26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Alignment="1" applyProtection="1">
      <alignment horizontal="center" vertical="center"/>
    </xf>
    <xf numFmtId="0" fontId="0" fillId="40" borderId="0" xfId="0" applyNumberFormat="1" applyFill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7" fillId="30" borderId="6" xfId="0" applyFont="1" applyFill="1" applyBorder="1" applyAlignment="1" applyProtection="1">
      <alignment horizontal="center" vertical="center" textRotation="90"/>
    </xf>
    <xf numFmtId="0" fontId="7" fillId="16" borderId="1" xfId="0" applyFont="1" applyFill="1" applyBorder="1" applyAlignment="1" applyProtection="1">
      <alignment horizontal="center" vertical="center" textRotation="90"/>
    </xf>
    <xf numFmtId="0" fontId="7" fillId="32" borderId="6" xfId="0" applyFont="1" applyFill="1" applyBorder="1" applyAlignment="1" applyProtection="1">
      <alignment horizontal="center" vertical="center" textRotation="90"/>
    </xf>
    <xf numFmtId="0" fontId="7" fillId="31" borderId="2" xfId="0" applyFont="1" applyFill="1" applyBorder="1" applyAlignment="1" applyProtection="1">
      <alignment horizontal="center" vertical="center" textRotation="90"/>
    </xf>
    <xf numFmtId="0" fontId="7" fillId="37" borderId="6" xfId="0" applyFont="1" applyFill="1" applyBorder="1" applyAlignment="1" applyProtection="1">
      <alignment horizontal="center" vertical="center" textRotation="90"/>
    </xf>
    <xf numFmtId="0" fontId="7" fillId="35" borderId="2" xfId="0" applyFont="1" applyFill="1" applyBorder="1" applyAlignment="1" applyProtection="1">
      <alignment horizontal="center" vertical="center" textRotation="90"/>
    </xf>
    <xf numFmtId="0" fontId="7" fillId="42" borderId="9" xfId="0" applyNumberFormat="1" applyFont="1" applyFill="1" applyBorder="1" applyAlignment="1" applyProtection="1">
      <alignment horizontal="center" vertical="center" textRotation="90"/>
    </xf>
    <xf numFmtId="0" fontId="7" fillId="36" borderId="1" xfId="0" applyFont="1" applyFill="1" applyBorder="1" applyAlignment="1" applyProtection="1">
      <alignment horizontal="center" vertical="center" textRotation="90"/>
    </xf>
    <xf numFmtId="0" fontId="7" fillId="34" borderId="2" xfId="0" applyFont="1" applyFill="1" applyBorder="1" applyAlignment="1" applyProtection="1">
      <alignment horizontal="center" vertical="center" textRotation="90"/>
    </xf>
    <xf numFmtId="0" fontId="7" fillId="43" borderId="1" xfId="0" applyFont="1" applyFill="1" applyBorder="1" applyAlignment="1" applyProtection="1">
      <alignment horizontal="center" vertical="center" textRotation="90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5" fillId="27" borderId="10" xfId="0" applyFont="1" applyFill="1" applyBorder="1" applyAlignment="1" applyProtection="1">
      <alignment horizontal="center" vertical="center"/>
    </xf>
    <xf numFmtId="0" fontId="22" fillId="40" borderId="0" xfId="0" applyNumberFormat="1" applyFont="1" applyFill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18" fillId="23" borderId="13" xfId="0" applyFont="1" applyFill="1" applyBorder="1" applyAlignment="1" applyProtection="1">
      <alignment horizontal="center" vertical="center"/>
    </xf>
    <xf numFmtId="0" fontId="18" fillId="44" borderId="4" xfId="0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/>
    </xf>
    <xf numFmtId="0" fontId="18" fillId="12" borderId="4" xfId="0" applyNumberFormat="1" applyFont="1" applyFill="1" applyBorder="1" applyAlignment="1" applyProtection="1">
      <alignment horizontal="center" vertical="center"/>
    </xf>
    <xf numFmtId="0" fontId="18" fillId="19" borderId="3" xfId="0" applyNumberFormat="1" applyFont="1" applyFill="1" applyBorder="1" applyAlignment="1" applyProtection="1">
      <alignment horizontal="center" vertical="center"/>
    </xf>
    <xf numFmtId="0" fontId="18" fillId="4" borderId="4" xfId="0" applyNumberFormat="1" applyFont="1" applyFill="1" applyBorder="1" applyAlignment="1" applyProtection="1">
      <alignment horizontal="center" vertical="center"/>
    </xf>
    <xf numFmtId="0" fontId="18" fillId="11" borderId="4" xfId="0" applyNumberFormat="1" applyFont="1" applyFill="1" applyBorder="1" applyAlignment="1" applyProtection="1">
      <alignment horizontal="center" vertical="center"/>
    </xf>
    <xf numFmtId="0" fontId="18" fillId="10" borderId="3" xfId="0" applyNumberFormat="1" applyFont="1" applyFill="1" applyBorder="1" applyAlignment="1" applyProtection="1">
      <alignment horizontal="center" vertical="center"/>
    </xf>
    <xf numFmtId="0" fontId="18" fillId="5" borderId="9" xfId="0" applyNumberFormat="1" applyFont="1" applyFill="1" applyBorder="1" applyAlignment="1" applyProtection="1">
      <alignment horizontal="center" vertical="center"/>
    </xf>
    <xf numFmtId="0" fontId="18" fillId="18" borderId="1" xfId="0" applyNumberFormat="1" applyFont="1" applyFill="1" applyBorder="1" applyAlignment="1" applyProtection="1">
      <alignment horizontal="center" vertical="center"/>
    </xf>
    <xf numFmtId="0" fontId="0" fillId="41" borderId="0" xfId="0" applyFill="1" applyProtection="1"/>
    <xf numFmtId="0" fontId="9" fillId="45" borderId="20" xfId="0" applyNumberFormat="1" applyFont="1" applyFill="1" applyBorder="1" applyAlignment="1" applyProtection="1">
      <alignment horizontal="center" vertical="center"/>
    </xf>
    <xf numFmtId="0" fontId="9" fillId="45" borderId="21" xfId="0" applyNumberFormat="1" applyFont="1" applyFill="1" applyBorder="1" applyAlignment="1" applyProtection="1">
      <alignment horizontal="center" vertical="center"/>
    </xf>
    <xf numFmtId="164" fontId="10" fillId="45" borderId="22" xfId="0" applyNumberFormat="1" applyFont="1" applyFill="1" applyBorder="1" applyAlignment="1" applyProtection="1">
      <alignment horizontal="center" vertical="center"/>
    </xf>
    <xf numFmtId="0" fontId="1" fillId="14" borderId="23" xfId="0" applyNumberFormat="1" applyFont="1" applyFill="1" applyBorder="1" applyAlignment="1" applyProtection="1">
      <alignment horizontal="center" vertical="center"/>
    </xf>
    <xf numFmtId="0" fontId="1" fillId="14" borderId="1" xfId="0" applyNumberFormat="1" applyFont="1" applyFill="1" applyBorder="1" applyAlignment="1" applyProtection="1">
      <alignment horizontal="center" vertical="center"/>
    </xf>
    <xf numFmtId="164" fontId="2" fillId="14" borderId="24" xfId="0" applyNumberFormat="1" applyFont="1" applyFill="1" applyBorder="1" applyAlignment="1" applyProtection="1">
      <alignment horizontal="center" vertical="center"/>
    </xf>
    <xf numFmtId="0" fontId="1" fillId="33" borderId="23" xfId="0" applyNumberFormat="1" applyFont="1" applyFill="1" applyBorder="1" applyAlignment="1" applyProtection="1">
      <alignment horizontal="center" vertical="center"/>
    </xf>
    <xf numFmtId="0" fontId="1" fillId="33" borderId="1" xfId="0" applyNumberFormat="1" applyFont="1" applyFill="1" applyBorder="1" applyAlignment="1" applyProtection="1">
      <alignment horizontal="center" vertical="center"/>
    </xf>
    <xf numFmtId="164" fontId="2" fillId="33" borderId="24" xfId="0" applyNumberFormat="1" applyFont="1" applyFill="1" applyBorder="1" applyAlignment="1" applyProtection="1">
      <alignment horizontal="center" vertical="center"/>
    </xf>
    <xf numFmtId="0" fontId="18" fillId="12" borderId="3" xfId="0" applyFont="1" applyFill="1" applyBorder="1" applyAlignment="1" applyProtection="1">
      <alignment horizontal="center" vertical="center"/>
      <protection locked="0"/>
    </xf>
    <xf numFmtId="0" fontId="18" fillId="13" borderId="3" xfId="0" applyFont="1" applyFill="1" applyBorder="1" applyAlignment="1" applyProtection="1">
      <alignment horizontal="center" vertical="center"/>
      <protection locked="0"/>
    </xf>
    <xf numFmtId="0" fontId="3" fillId="40" borderId="0" xfId="0" applyNumberFormat="1" applyFont="1" applyFill="1" applyBorder="1" applyAlignment="1" applyProtection="1">
      <alignment horizontal="center" vertical="center"/>
    </xf>
    <xf numFmtId="0" fontId="11" fillId="41" borderId="1" xfId="0" applyNumberFormat="1" applyFont="1" applyFill="1" applyBorder="1" applyAlignment="1" applyProtection="1">
      <alignment horizontal="center" vertical="center"/>
    </xf>
    <xf numFmtId="0" fontId="18" fillId="11" borderId="3" xfId="0" applyFont="1" applyFill="1" applyBorder="1" applyAlignment="1" applyProtection="1">
      <alignment horizontal="center" vertical="center"/>
      <protection locked="0"/>
    </xf>
    <xf numFmtId="0" fontId="18" fillId="20" borderId="3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21" borderId="3" xfId="0" applyFont="1" applyFill="1" applyBorder="1" applyAlignment="1" applyProtection="1">
      <alignment horizontal="center" vertical="center"/>
      <protection locked="0"/>
    </xf>
    <xf numFmtId="0" fontId="18" fillId="23" borderId="3" xfId="0" applyFont="1" applyFill="1" applyBorder="1" applyAlignment="1" applyProtection="1">
      <alignment horizontal="center" vertical="center"/>
      <protection locked="0"/>
    </xf>
    <xf numFmtId="0" fontId="18" fillId="22" borderId="3" xfId="0" applyFont="1" applyFill="1" applyBorder="1" applyAlignment="1" applyProtection="1">
      <alignment horizontal="center" vertical="center"/>
      <protection locked="0"/>
    </xf>
    <xf numFmtId="0" fontId="2" fillId="40" borderId="0" xfId="0" applyNumberFormat="1" applyFon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0" fontId="22" fillId="2" borderId="0" xfId="0" applyNumberFormat="1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13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NumberFormat="1" applyFill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9" borderId="11" xfId="0" applyNumberFormat="1" applyFont="1" applyFill="1" applyBorder="1" applyAlignment="1" applyProtection="1">
      <alignment horizontal="center" vertical="center" textRotation="90"/>
      <protection locked="0"/>
    </xf>
    <xf numFmtId="0" fontId="7" fillId="29" borderId="4" xfId="0" applyNumberFormat="1" applyFont="1" applyFill="1" applyBorder="1" applyAlignment="1" applyProtection="1">
      <alignment horizontal="center" vertical="center" textRotation="90"/>
      <protection locked="0"/>
    </xf>
    <xf numFmtId="0" fontId="7" fillId="29" borderId="6" xfId="0" applyNumberFormat="1" applyFont="1" applyFill="1" applyBorder="1" applyAlignment="1" applyProtection="1">
      <alignment horizontal="center" vertical="center" textRotation="90"/>
      <protection locked="0"/>
    </xf>
    <xf numFmtId="0" fontId="7" fillId="6" borderId="3" xfId="0" applyFont="1" applyFill="1" applyBorder="1" applyAlignment="1" applyProtection="1">
      <alignment horizontal="center" vertical="center" textRotation="90"/>
      <protection locked="0"/>
    </xf>
    <xf numFmtId="0" fontId="7" fillId="6" borderId="6" xfId="0" applyFont="1" applyFill="1" applyBorder="1" applyAlignment="1" applyProtection="1">
      <alignment horizontal="center" vertical="center" textRotation="90"/>
      <protection locked="0"/>
    </xf>
    <xf numFmtId="0" fontId="7" fillId="6" borderId="13" xfId="0" applyFont="1" applyFill="1" applyBorder="1" applyAlignment="1" applyProtection="1">
      <alignment horizontal="center" vertical="center" textRotation="90"/>
      <protection locked="0"/>
    </xf>
    <xf numFmtId="0" fontId="7" fillId="6" borderId="4" xfId="0" applyFont="1" applyFill="1" applyBorder="1" applyAlignment="1" applyProtection="1">
      <alignment horizontal="center" vertical="center" textRotation="90"/>
      <protection locked="0"/>
    </xf>
    <xf numFmtId="0" fontId="7" fillId="38" borderId="3" xfId="0" applyFont="1" applyFill="1" applyBorder="1" applyAlignment="1" applyProtection="1">
      <alignment horizontal="center" vertical="center" textRotation="90"/>
      <protection locked="0"/>
    </xf>
    <xf numFmtId="0" fontId="7" fillId="38" borderId="6" xfId="0" applyFont="1" applyFill="1" applyBorder="1" applyAlignment="1" applyProtection="1">
      <alignment horizontal="center" vertical="center" textRotation="90"/>
      <protection locked="0"/>
    </xf>
    <xf numFmtId="0" fontId="7" fillId="38" borderId="13" xfId="0" applyFont="1" applyFill="1" applyBorder="1" applyAlignment="1" applyProtection="1">
      <alignment horizontal="center" vertical="center" textRotation="90"/>
      <protection locked="0"/>
    </xf>
    <xf numFmtId="0" fontId="7" fillId="38" borderId="4" xfId="0" applyNumberFormat="1" applyFont="1" applyFill="1" applyBorder="1" applyAlignment="1" applyProtection="1">
      <alignment horizontal="center" vertical="center" textRotation="90"/>
      <protection locked="0"/>
    </xf>
    <xf numFmtId="0" fontId="7" fillId="38" borderId="6" xfId="0" applyNumberFormat="1" applyFont="1" applyFill="1" applyBorder="1" applyAlignment="1" applyProtection="1">
      <alignment horizontal="center" vertical="center" textRotation="90"/>
      <protection locked="0"/>
    </xf>
    <xf numFmtId="0" fontId="7" fillId="28" borderId="3" xfId="0" applyFont="1" applyFill="1" applyBorder="1" applyAlignment="1" applyProtection="1">
      <alignment horizontal="center" vertical="center" textRotation="90"/>
      <protection locked="0"/>
    </xf>
    <xf numFmtId="0" fontId="7" fillId="28" borderId="6" xfId="0" applyFont="1" applyFill="1" applyBorder="1" applyAlignment="1" applyProtection="1">
      <alignment horizontal="center" vertical="center" textRotation="90"/>
      <protection locked="0"/>
    </xf>
    <xf numFmtId="0" fontId="7" fillId="28" borderId="13" xfId="0" applyFont="1" applyFill="1" applyBorder="1" applyAlignment="1" applyProtection="1">
      <alignment horizontal="center" vertical="center" textRotation="90"/>
      <protection locked="0"/>
    </xf>
    <xf numFmtId="0" fontId="7" fillId="28" borderId="4" xfId="0" applyNumberFormat="1" applyFont="1" applyFill="1" applyBorder="1" applyAlignment="1" applyProtection="1">
      <alignment horizontal="center" vertical="center" textRotation="90"/>
      <protection locked="0"/>
    </xf>
    <xf numFmtId="0" fontId="7" fillId="28" borderId="6" xfId="0" applyNumberFormat="1" applyFont="1" applyFill="1" applyBorder="1" applyAlignment="1" applyProtection="1">
      <alignment horizontal="center" vertical="center" textRotation="90"/>
      <protection locked="0"/>
    </xf>
    <xf numFmtId="0" fontId="7" fillId="39" borderId="3" xfId="0" applyFont="1" applyFill="1" applyBorder="1" applyAlignment="1" applyProtection="1">
      <alignment horizontal="center" vertical="center" textRotation="90"/>
      <protection locked="0"/>
    </xf>
    <xf numFmtId="0" fontId="7" fillId="39" borderId="13" xfId="0" applyFont="1" applyFill="1" applyBorder="1" applyAlignment="1" applyProtection="1">
      <alignment horizontal="center" vertical="center" textRotation="90"/>
      <protection locked="0"/>
    </xf>
    <xf numFmtId="0" fontId="7" fillId="39" borderId="13" xfId="0" applyNumberFormat="1" applyFont="1" applyFill="1" applyBorder="1" applyAlignment="1" applyProtection="1">
      <alignment horizontal="center" vertical="center" textRotation="90"/>
      <protection locked="0"/>
    </xf>
    <xf numFmtId="0" fontId="7" fillId="39" borderId="14" xfId="0" applyNumberFormat="1" applyFont="1" applyFill="1" applyBorder="1" applyAlignment="1" applyProtection="1">
      <alignment horizontal="center" vertical="center" textRotation="90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12" borderId="6" xfId="0" applyNumberFormat="1" applyFont="1" applyFill="1" applyBorder="1" applyAlignment="1" applyProtection="1">
      <alignment horizontal="center" vertical="center"/>
      <protection locked="0"/>
    </xf>
    <xf numFmtId="0" fontId="18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11" borderId="6" xfId="0" applyNumberFormat="1" applyFont="1" applyFill="1" applyBorder="1" applyAlignment="1" applyProtection="1">
      <alignment horizontal="center" vertical="center"/>
      <protection locked="0"/>
    </xf>
    <xf numFmtId="0" fontId="18" fillId="5" borderId="6" xfId="0" applyNumberFormat="1" applyFont="1" applyFill="1" applyBorder="1" applyAlignment="1" applyProtection="1">
      <alignment horizontal="center" vertical="center"/>
      <protection locked="0"/>
    </xf>
    <xf numFmtId="0" fontId="18" fillId="23" borderId="13" xfId="0" applyFont="1" applyFill="1" applyBorder="1" applyAlignment="1" applyProtection="1">
      <alignment horizontal="center" vertical="center"/>
      <protection locked="0"/>
    </xf>
    <xf numFmtId="0" fontId="3" fillId="24" borderId="15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NumberFormat="1" applyFont="1" applyFill="1" applyAlignment="1" applyProtection="1">
      <alignment horizontal="center" vertical="center"/>
      <protection locked="0"/>
    </xf>
    <xf numFmtId="0" fontId="23" fillId="24" borderId="15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NumberFormat="1" applyFont="1" applyFill="1" applyAlignment="1" applyProtection="1">
      <alignment vertical="center"/>
    </xf>
    <xf numFmtId="0" fontId="1" fillId="46" borderId="23" xfId="0" applyNumberFormat="1" applyFont="1" applyFill="1" applyBorder="1" applyAlignment="1" applyProtection="1">
      <alignment horizontal="center" vertical="center"/>
    </xf>
    <xf numFmtId="0" fontId="1" fillId="46" borderId="1" xfId="0" applyNumberFormat="1" applyFont="1" applyFill="1" applyBorder="1" applyAlignment="1" applyProtection="1">
      <alignment horizontal="center" vertical="center"/>
    </xf>
    <xf numFmtId="164" fontId="2" fillId="46" borderId="24" xfId="0" applyNumberFormat="1" applyFont="1" applyFill="1" applyBorder="1" applyAlignment="1" applyProtection="1">
      <alignment horizontal="center" vertical="center"/>
    </xf>
    <xf numFmtId="0" fontId="15" fillId="40" borderId="16" xfId="0" applyNumberFormat="1" applyFont="1" applyFill="1" applyBorder="1" applyAlignment="1" applyProtection="1">
      <alignment horizontal="center" vertical="center" textRotation="90"/>
    </xf>
    <xf numFmtId="0" fontId="15" fillId="40" borderId="0" xfId="0" applyNumberFormat="1" applyFont="1" applyFill="1" applyBorder="1" applyAlignment="1" applyProtection="1">
      <alignment horizontal="center" vertical="center" textRotation="90"/>
    </xf>
    <xf numFmtId="0" fontId="15" fillId="40" borderId="28" xfId="0" applyNumberFormat="1" applyFont="1" applyFill="1" applyBorder="1" applyAlignment="1" applyProtection="1">
      <alignment horizontal="center" vertical="center" textRotation="90"/>
    </xf>
    <xf numFmtId="0" fontId="25" fillId="40" borderId="0" xfId="0" applyNumberFormat="1" applyFont="1" applyFill="1" applyBorder="1" applyAlignment="1" applyProtection="1">
      <alignment horizontal="center" vertical="center"/>
    </xf>
    <xf numFmtId="0" fontId="16" fillId="40" borderId="0" xfId="0" applyNumberFormat="1" applyFont="1" applyFill="1" applyBorder="1" applyAlignment="1" applyProtection="1">
      <alignment horizontal="center" vertical="center" wrapText="1"/>
    </xf>
    <xf numFmtId="0" fontId="16" fillId="40" borderId="27" xfId="0" applyNumberFormat="1" applyFont="1" applyFill="1" applyBorder="1" applyAlignment="1" applyProtection="1">
      <alignment horizontal="center" vertical="center" wrapText="1"/>
    </xf>
    <xf numFmtId="0" fontId="21" fillId="25" borderId="17" xfId="0" applyNumberFormat="1" applyFont="1" applyFill="1" applyBorder="1" applyAlignment="1" applyProtection="1">
      <alignment horizontal="center" vertical="center" textRotation="90"/>
      <protection locked="0"/>
    </xf>
    <xf numFmtId="0" fontId="21" fillId="25" borderId="7" xfId="0" applyNumberFormat="1" applyFont="1" applyFill="1" applyBorder="1" applyAlignment="1" applyProtection="1">
      <alignment horizontal="center" vertical="center" textRotation="90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3" fillId="40" borderId="0" xfId="0" applyNumberFormat="1" applyFont="1" applyFill="1" applyBorder="1" applyAlignment="1" applyProtection="1">
      <alignment horizontal="center" vertical="center"/>
    </xf>
    <xf numFmtId="0" fontId="3" fillId="40" borderId="5" xfId="0" applyNumberFormat="1" applyFont="1" applyFill="1" applyBorder="1" applyAlignment="1" applyProtection="1">
      <alignment horizontal="center" vertical="center"/>
    </xf>
    <xf numFmtId="0" fontId="20" fillId="25" borderId="8" xfId="0" applyNumberFormat="1" applyFont="1" applyFill="1" applyBorder="1" applyAlignment="1" applyProtection="1">
      <alignment horizontal="center" vertical="center" textRotation="90" shrinkToFit="1"/>
    </xf>
    <xf numFmtId="0" fontId="20" fillId="25" borderId="10" xfId="0" applyNumberFormat="1" applyFont="1" applyFill="1" applyBorder="1" applyAlignment="1" applyProtection="1">
      <alignment horizontal="center" vertical="center" textRotation="90" shrinkToFit="1"/>
    </xf>
    <xf numFmtId="0" fontId="14" fillId="9" borderId="2" xfId="0" applyNumberFormat="1" applyFont="1" applyFill="1" applyBorder="1" applyAlignment="1" applyProtection="1">
      <alignment horizontal="center" vertical="center"/>
      <protection locked="0"/>
    </xf>
    <xf numFmtId="0" fontId="14" fillId="9" borderId="6" xfId="0" applyNumberFormat="1" applyFont="1" applyFill="1" applyBorder="1" applyAlignment="1" applyProtection="1">
      <alignment horizontal="center" vertical="center"/>
      <protection locked="0"/>
    </xf>
    <xf numFmtId="0" fontId="14" fillId="9" borderId="9" xfId="0" applyNumberFormat="1" applyFont="1" applyFill="1" applyBorder="1" applyAlignment="1" applyProtection="1">
      <alignment horizontal="center" vertical="center"/>
      <protection locked="0"/>
    </xf>
    <xf numFmtId="0" fontId="14" fillId="7" borderId="2" xfId="0" applyNumberFormat="1" applyFont="1" applyFill="1" applyBorder="1" applyAlignment="1" applyProtection="1">
      <alignment horizontal="center" vertical="center"/>
      <protection locked="0"/>
    </xf>
    <xf numFmtId="0" fontId="14" fillId="7" borderId="6" xfId="0" applyNumberFormat="1" applyFont="1" applyFill="1" applyBorder="1" applyAlignment="1" applyProtection="1">
      <alignment horizontal="center" vertical="center"/>
      <protection locked="0"/>
    </xf>
    <xf numFmtId="0" fontId="14" fillId="7" borderId="9" xfId="0" applyNumberFormat="1" applyFont="1" applyFill="1" applyBorder="1" applyAlignment="1" applyProtection="1">
      <alignment horizontal="center" vertical="center"/>
      <protection locked="0"/>
    </xf>
    <xf numFmtId="0" fontId="14" fillId="8" borderId="2" xfId="0" applyNumberFormat="1" applyFont="1" applyFill="1" applyBorder="1" applyAlignment="1" applyProtection="1">
      <alignment horizontal="center" vertical="center"/>
      <protection locked="0"/>
    </xf>
    <xf numFmtId="0" fontId="14" fillId="8" borderId="6" xfId="0" applyNumberFormat="1" applyFont="1" applyFill="1" applyBorder="1" applyAlignment="1" applyProtection="1">
      <alignment horizontal="center" vertical="center"/>
      <protection locked="0"/>
    </xf>
    <xf numFmtId="0" fontId="14" fillId="8" borderId="9" xfId="0" applyNumberFormat="1" applyFont="1" applyFill="1" applyBorder="1" applyAlignment="1" applyProtection="1">
      <alignment horizontal="center" vertical="center"/>
      <protection locked="0"/>
    </xf>
    <xf numFmtId="0" fontId="14" fillId="15" borderId="2" xfId="0" applyNumberFormat="1" applyFont="1" applyFill="1" applyBorder="1" applyAlignment="1" applyProtection="1">
      <alignment horizontal="center" vertical="center"/>
      <protection locked="0"/>
    </xf>
    <xf numFmtId="0" fontId="14" fillId="15" borderId="6" xfId="0" applyNumberFormat="1" applyFont="1" applyFill="1" applyBorder="1" applyAlignment="1" applyProtection="1">
      <alignment horizontal="center" vertical="center"/>
      <protection locked="0"/>
    </xf>
    <xf numFmtId="0" fontId="14" fillId="15" borderId="9" xfId="0" applyNumberFormat="1" applyFont="1" applyFill="1" applyBorder="1" applyAlignment="1" applyProtection="1">
      <alignment horizontal="center" vertical="center"/>
      <protection locked="0"/>
    </xf>
    <xf numFmtId="0" fontId="14" fillId="17" borderId="1" xfId="0" applyNumberFormat="1" applyFont="1" applyFill="1" applyBorder="1" applyAlignment="1" applyProtection="1">
      <alignment horizontal="center" vertical="center"/>
      <protection locked="0"/>
    </xf>
    <xf numFmtId="0" fontId="26" fillId="41" borderId="8" xfId="0" applyNumberFormat="1" applyFont="1" applyFill="1" applyBorder="1" applyAlignment="1" applyProtection="1">
      <alignment horizontal="center" vertical="center" textRotation="90"/>
    </xf>
    <xf numFmtId="0" fontId="26" fillId="41" borderId="10" xfId="0" applyNumberFormat="1" applyFont="1" applyFill="1" applyBorder="1" applyAlignment="1" applyProtection="1">
      <alignment horizontal="center" vertical="center" textRotation="90"/>
    </xf>
    <xf numFmtId="0" fontId="24" fillId="40" borderId="25" xfId="0" applyNumberFormat="1" applyFont="1" applyFill="1" applyBorder="1" applyAlignment="1" applyProtection="1">
      <alignment horizontal="center" vertical="center" wrapText="1"/>
    </xf>
    <xf numFmtId="0" fontId="24" fillId="40" borderId="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18" xfId="0" applyNumberFormat="1" applyFont="1" applyFill="1" applyBorder="1" applyAlignment="1" applyProtection="1">
      <alignment horizontal="center" vertical="center" wrapText="1"/>
    </xf>
    <xf numFmtId="0" fontId="19" fillId="41" borderId="0" xfId="1" applyNumberFormat="1" applyFont="1" applyFill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1">
    <dxf>
      <font>
        <b/>
        <i val="0"/>
        <strike val="0"/>
        <u val="none"/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A1030"/>
      <color rgb="FF0D1F35"/>
      <color rgb="FF0C1D32"/>
      <color rgb="FFCCFF99"/>
      <color rgb="FFE0E9F4"/>
      <color rgb="FFC2D3E8"/>
      <color rgb="FFAAC2E0"/>
      <color rgb="FFCCDAEC"/>
      <color rgb="FFACC8EA"/>
      <color rgb="FFC8D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14819</xdr:colOff>
      <xdr:row>3</xdr:row>
      <xdr:rowOff>869140</xdr:rowOff>
    </xdr:from>
    <xdr:to>
      <xdr:col>5</xdr:col>
      <xdr:colOff>1651679</xdr:colOff>
      <xdr:row>3</xdr:row>
      <xdr:rowOff>1097741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0BB2DCF-020B-408B-A2AB-7FBD11FF0C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5758" b="84242" l="938" r="95311">
                      <a14:foregroundMark x1="4455" y1="42424" x2="4455" y2="42424"/>
                      <a14:foregroundMark x1="11489" y1="43030" x2="11489" y2="43030"/>
                      <a14:foregroundMark x1="19695" y1="41212" x2="19695" y2="41212"/>
                      <a14:foregroundMark x1="28019" y1="44242" x2="28019" y2="44242"/>
                      <a14:foregroundMark x1="34467" y1="44242" x2="34467" y2="44242"/>
                      <a14:foregroundMark x1="35991" y1="44242" x2="35991" y2="44242"/>
                      <a14:foregroundMark x1="44549" y1="44242" x2="44549" y2="44242"/>
                    </a14:backgroundRemoval>
                  </a14:imgEffect>
                </a14:imgLayer>
              </a14:imgProps>
            </a:ext>
          </a:extLst>
        </a:blip>
        <a:srcRect t="18060" r="3960" b="27759"/>
        <a:stretch/>
      </xdr:blipFill>
      <xdr:spPr>
        <a:xfrm>
          <a:off x="14819" y="1650190"/>
          <a:ext cx="2084535" cy="22860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1</xdr:row>
      <xdr:rowOff>47625</xdr:rowOff>
    </xdr:from>
    <xdr:to>
      <xdr:col>5</xdr:col>
      <xdr:colOff>1328740</xdr:colOff>
      <xdr:row>3</xdr:row>
      <xdr:rowOff>766886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B690E22-E56A-40A8-8CC2-4FD54678C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38125"/>
          <a:ext cx="1447803" cy="131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307267</xdr:colOff>
      <xdr:row>1</xdr:row>
      <xdr:rowOff>133225</xdr:rowOff>
    </xdr:from>
    <xdr:to>
      <xdr:col>4</xdr:col>
      <xdr:colOff>548409</xdr:colOff>
      <xdr:row>2</xdr:row>
      <xdr:rowOff>214594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9CCEC96-FC77-4D20-8273-FB196DF59A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5758" b="84242" l="938" r="95311">
                      <a14:foregroundMark x1="4455" y1="42424" x2="4455" y2="42424"/>
                      <a14:foregroundMark x1="11489" y1="43030" x2="11489" y2="43030"/>
                      <a14:foregroundMark x1="19695" y1="41212" x2="19695" y2="41212"/>
                      <a14:foregroundMark x1="28019" y1="44242" x2="28019" y2="44242"/>
                      <a14:foregroundMark x1="34467" y1="44242" x2="34467" y2="44242"/>
                      <a14:foregroundMark x1="35991" y1="44242" x2="35991" y2="44242"/>
                      <a14:foregroundMark x1="44549" y1="44242" x2="44549" y2="44242"/>
                    </a14:backgroundRemoval>
                  </a14:imgEffect>
                </a14:imgLayer>
              </a14:imgProps>
            </a:ext>
          </a:extLst>
        </a:blip>
        <a:srcRect t="18060" r="3960" b="27759"/>
        <a:stretch/>
      </xdr:blipFill>
      <xdr:spPr>
        <a:xfrm>
          <a:off x="385199" y="193839"/>
          <a:ext cx="2579096" cy="28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116"/>
  <sheetViews>
    <sheetView showGridLines="0" showRowColHeaders="0" zoomScale="85" zoomScaleNormal="85" workbookViewId="0">
      <selection activeCell="T7" sqref="T7"/>
    </sheetView>
  </sheetViews>
  <sheetFormatPr defaultRowHeight="15" x14ac:dyDescent="0.25"/>
  <cols>
    <col min="1" max="1" width="3.5703125" style="63" customWidth="1"/>
    <col min="2" max="2" width="3" style="98" customWidth="1"/>
    <col min="3" max="3" width="3.42578125" style="99" customWidth="1"/>
    <col min="4" max="4" width="6.42578125" style="62" hidden="1" customWidth="1"/>
    <col min="5" max="5" width="0.28515625" style="62" customWidth="1"/>
    <col min="6" max="6" width="25.85546875" style="62" customWidth="1"/>
    <col min="7" max="7" width="14.28515625" style="62" hidden="1" customWidth="1"/>
    <col min="8" max="8" width="4.5703125" style="62" customWidth="1"/>
    <col min="9" max="12" width="5.42578125" style="62" customWidth="1"/>
    <col min="13" max="14" width="5.42578125" style="62" hidden="1" customWidth="1"/>
    <col min="15" max="15" width="5.140625" style="62" customWidth="1"/>
    <col min="16" max="16" width="5.85546875" style="62" customWidth="1"/>
    <col min="17" max="20" width="5.42578125" style="62" customWidth="1"/>
    <col min="21" max="22" width="5.42578125" style="62" hidden="1" customWidth="1"/>
    <col min="23" max="23" width="5.140625" style="62" customWidth="1"/>
    <col min="24" max="24" width="5.85546875" style="62" customWidth="1"/>
    <col min="25" max="28" width="5.42578125" style="62" customWidth="1"/>
    <col min="29" max="30" width="5.42578125" style="62" hidden="1" customWidth="1"/>
    <col min="31" max="31" width="5.140625" style="62" customWidth="1"/>
    <col min="32" max="32" width="5.85546875" style="62" customWidth="1"/>
    <col min="33" max="36" width="5.42578125" style="62" customWidth="1"/>
    <col min="37" max="38" width="5.42578125" style="62" hidden="1" customWidth="1"/>
    <col min="39" max="39" width="5.140625" style="62" customWidth="1"/>
    <col min="40" max="40" width="5.85546875" style="62" customWidth="1"/>
    <col min="41" max="44" width="5.42578125" style="62" customWidth="1"/>
    <col min="45" max="46" width="5.42578125" style="62" hidden="1" customWidth="1"/>
    <col min="47" max="47" width="5.140625" style="62" customWidth="1"/>
    <col min="48" max="48" width="5.85546875" style="62" customWidth="1"/>
    <col min="49" max="49" width="5.85546875" style="62" hidden="1" customWidth="1"/>
    <col min="50" max="50" width="21.42578125" style="62" hidden="1" customWidth="1"/>
    <col min="51" max="51" width="6.7109375" style="62" customWidth="1"/>
    <col min="52" max="52" width="13" style="62" hidden="1" customWidth="1"/>
    <col min="53" max="53" width="5.28515625" style="62" hidden="1" customWidth="1"/>
    <col min="54" max="54" width="10.7109375" style="62" hidden="1" customWidth="1"/>
    <col min="55" max="55" width="1.7109375" style="62" hidden="1" customWidth="1"/>
    <col min="56" max="56" width="4.7109375" style="63" hidden="1" customWidth="1"/>
    <col min="57" max="57" width="26.28515625" style="63" hidden="1" customWidth="1"/>
    <col min="58" max="58" width="3.5703125" style="58" customWidth="1"/>
    <col min="59" max="59" width="3.85546875" style="58" customWidth="1"/>
    <col min="60" max="60" width="9.140625" style="58"/>
    <col min="61" max="61" width="22.140625" style="58" bestFit="1" customWidth="1"/>
    <col min="62" max="90" width="9.140625" style="58"/>
    <col min="91" max="16384" width="9.140625" style="63"/>
  </cols>
  <sheetData>
    <row r="1" spans="1:58" x14ac:dyDescent="0.25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F1" s="9"/>
    </row>
    <row r="2" spans="1:58" ht="24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F2" s="9"/>
    </row>
    <row r="3" spans="1:58" ht="21.75" customHeight="1" thickTop="1" thickBot="1" x14ac:dyDescent="0.3">
      <c r="A3" s="9"/>
      <c r="B3" s="49"/>
      <c r="C3" s="113"/>
      <c r="D3" s="113"/>
      <c r="E3" s="113"/>
      <c r="F3" s="113"/>
      <c r="G3" s="64"/>
      <c r="H3" s="115" t="s">
        <v>2</v>
      </c>
      <c r="I3" s="117" t="s">
        <v>6</v>
      </c>
      <c r="J3" s="118"/>
      <c r="K3" s="118"/>
      <c r="L3" s="118"/>
      <c r="M3" s="118"/>
      <c r="N3" s="118"/>
      <c r="O3" s="118"/>
      <c r="P3" s="119"/>
      <c r="Q3" s="120" t="s">
        <v>9</v>
      </c>
      <c r="R3" s="121"/>
      <c r="S3" s="121"/>
      <c r="T3" s="121"/>
      <c r="U3" s="121"/>
      <c r="V3" s="121"/>
      <c r="W3" s="121"/>
      <c r="X3" s="122"/>
      <c r="Y3" s="123" t="s">
        <v>7</v>
      </c>
      <c r="Z3" s="124"/>
      <c r="AA3" s="124"/>
      <c r="AB3" s="124"/>
      <c r="AC3" s="124"/>
      <c r="AD3" s="124"/>
      <c r="AE3" s="124"/>
      <c r="AF3" s="125"/>
      <c r="AG3" s="126" t="s">
        <v>8</v>
      </c>
      <c r="AH3" s="127"/>
      <c r="AI3" s="127"/>
      <c r="AJ3" s="127"/>
      <c r="AK3" s="127"/>
      <c r="AL3" s="127"/>
      <c r="AM3" s="127"/>
      <c r="AN3" s="128"/>
      <c r="AO3" s="129" t="s">
        <v>31</v>
      </c>
      <c r="AP3" s="129"/>
      <c r="AQ3" s="129"/>
      <c r="AR3" s="129"/>
      <c r="AS3" s="129"/>
      <c r="AT3" s="129"/>
      <c r="AU3" s="129"/>
      <c r="AV3" s="129"/>
      <c r="AW3" s="65"/>
      <c r="AX3" s="65"/>
      <c r="AY3" s="130" t="s">
        <v>0</v>
      </c>
      <c r="AZ3" s="66"/>
      <c r="BA3" s="110" t="s">
        <v>5</v>
      </c>
      <c r="BC3" s="112"/>
      <c r="BF3" s="9"/>
    </row>
    <row r="4" spans="1:58" ht="97.5" customHeight="1" thickTop="1" thickBot="1" x14ac:dyDescent="0.3">
      <c r="A4" s="9"/>
      <c r="B4" s="49"/>
      <c r="C4" s="114"/>
      <c r="D4" s="114"/>
      <c r="E4" s="114"/>
      <c r="F4" s="114"/>
      <c r="G4" s="64"/>
      <c r="H4" s="116"/>
      <c r="I4" s="67" t="s">
        <v>32</v>
      </c>
      <c r="J4" s="67" t="s">
        <v>33</v>
      </c>
      <c r="K4" s="67" t="s">
        <v>34</v>
      </c>
      <c r="L4" s="68" t="s">
        <v>52</v>
      </c>
      <c r="M4" s="69"/>
      <c r="N4" s="69"/>
      <c r="O4" s="11" t="s">
        <v>3</v>
      </c>
      <c r="P4" s="12" t="s">
        <v>4</v>
      </c>
      <c r="Q4" s="70" t="s">
        <v>35</v>
      </c>
      <c r="R4" s="71" t="s">
        <v>36</v>
      </c>
      <c r="S4" s="72" t="s">
        <v>37</v>
      </c>
      <c r="T4" s="73" t="s">
        <v>38</v>
      </c>
      <c r="U4" s="71"/>
      <c r="V4" s="71"/>
      <c r="W4" s="13" t="s">
        <v>3</v>
      </c>
      <c r="X4" s="14" t="s">
        <v>4</v>
      </c>
      <c r="Y4" s="74" t="s">
        <v>39</v>
      </c>
      <c r="Z4" s="75" t="s">
        <v>40</v>
      </c>
      <c r="AA4" s="76" t="s">
        <v>41</v>
      </c>
      <c r="AB4" s="77" t="s">
        <v>42</v>
      </c>
      <c r="AC4" s="78"/>
      <c r="AD4" s="78"/>
      <c r="AE4" s="15" t="s">
        <v>3</v>
      </c>
      <c r="AF4" s="16" t="s">
        <v>4</v>
      </c>
      <c r="AG4" s="79" t="s">
        <v>43</v>
      </c>
      <c r="AH4" s="80" t="s">
        <v>44</v>
      </c>
      <c r="AI4" s="81" t="s">
        <v>45</v>
      </c>
      <c r="AJ4" s="82" t="s">
        <v>46</v>
      </c>
      <c r="AK4" s="83"/>
      <c r="AL4" s="83"/>
      <c r="AM4" s="17" t="s">
        <v>3</v>
      </c>
      <c r="AN4" s="18" t="s">
        <v>4</v>
      </c>
      <c r="AO4" s="84" t="s">
        <v>47</v>
      </c>
      <c r="AP4" s="85" t="s">
        <v>48</v>
      </c>
      <c r="AQ4" s="85" t="s">
        <v>49</v>
      </c>
      <c r="AR4" s="86" t="s">
        <v>50</v>
      </c>
      <c r="AS4" s="86"/>
      <c r="AT4" s="87"/>
      <c r="AU4" s="19" t="s">
        <v>3</v>
      </c>
      <c r="AV4" s="20" t="s">
        <v>4</v>
      </c>
      <c r="AW4" s="88"/>
      <c r="AX4" s="88"/>
      <c r="AY4" s="131"/>
      <c r="AZ4" s="64"/>
      <c r="BA4" s="111"/>
      <c r="BC4" s="112"/>
      <c r="BF4" s="9"/>
    </row>
    <row r="5" spans="1:58" ht="16.5" customHeight="1" thickTop="1" thickBot="1" x14ac:dyDescent="0.3">
      <c r="A5" s="9"/>
      <c r="B5" s="104" t="s">
        <v>27</v>
      </c>
      <c r="C5" s="22">
        <v>1</v>
      </c>
      <c r="D5" s="10">
        <f t="shared" ref="D5:D20" si="0">RANK(AZ5,$AZ$5:$AZ$20,0)</f>
        <v>14</v>
      </c>
      <c r="E5" s="10"/>
      <c r="F5" s="23" t="s">
        <v>11</v>
      </c>
      <c r="G5" s="64">
        <v>0.82453044025070699</v>
      </c>
      <c r="H5" s="6">
        <v>-0.5</v>
      </c>
      <c r="I5" s="47">
        <v>9.9</v>
      </c>
      <c r="J5" s="47">
        <v>9.8000000000000007</v>
      </c>
      <c r="K5" s="47">
        <v>9.9</v>
      </c>
      <c r="L5" s="47">
        <v>9.8000000000000007</v>
      </c>
      <c r="M5" s="2">
        <f>SUM(I5:L5)-SMALL(I5:L5,1)</f>
        <v>29.600000000000005</v>
      </c>
      <c r="N5" s="89">
        <f>SMALL(I5:L5,1)</f>
        <v>9.8000000000000007</v>
      </c>
      <c r="O5" s="30">
        <f>IF(I5+J5++K5+L5&gt;11,N5,"")</f>
        <v>9.8000000000000007</v>
      </c>
      <c r="P5" s="31">
        <f>IF(I5+J5+K5+L5&gt;10,(M5),I5)</f>
        <v>29.600000000000005</v>
      </c>
      <c r="Q5" s="3">
        <v>9.6999999999999993</v>
      </c>
      <c r="R5" s="3">
        <v>10</v>
      </c>
      <c r="S5" s="3">
        <v>9.8000000000000007</v>
      </c>
      <c r="T5" s="3">
        <v>9.1999999999999993</v>
      </c>
      <c r="U5" s="90">
        <f t="shared" ref="U5:U20" si="1">SUM(Q5:T5)-SMALL(Q5:T5,1)</f>
        <v>29.500000000000004</v>
      </c>
      <c r="V5" s="90">
        <f t="shared" ref="V5:V20" si="2">SMALL(Q5:T5,1)</f>
        <v>9.1999999999999993</v>
      </c>
      <c r="W5" s="32">
        <f t="shared" ref="W5:W20" si="3">IF(Q5+R5+S5+T5&gt;11,V5,"")</f>
        <v>9.1999999999999993</v>
      </c>
      <c r="X5" s="1">
        <f t="shared" ref="X5:X20" si="4">IF(Q5+R5+S5+T5&gt;10,(U5),Q5)</f>
        <v>29.500000000000004</v>
      </c>
      <c r="Y5" s="51">
        <v>9.6</v>
      </c>
      <c r="Z5" s="51">
        <v>10</v>
      </c>
      <c r="AA5" s="51">
        <v>9.6999999999999993</v>
      </c>
      <c r="AB5" s="51">
        <v>9.8000000000000007</v>
      </c>
      <c r="AC5" s="5">
        <f t="shared" ref="AC5:AC20" si="5">SUM(Y5:AB5)-SMALL(Y5:AB5,1)</f>
        <v>29.5</v>
      </c>
      <c r="AD5" s="91">
        <f t="shared" ref="AD5:AD20" si="6">SMALL(Y5:AB5,1)</f>
        <v>9.6</v>
      </c>
      <c r="AE5" s="33">
        <f t="shared" ref="AE5:AE20" si="7">IF(Y5+Z5+AA5+AB5&gt;11,AD5,"")</f>
        <v>9.6</v>
      </c>
      <c r="AF5" s="34">
        <f t="shared" ref="AF5:AF20" si="8">IF(Y5+Z5+AA5+AB5&gt;10,(AC5),Y5)</f>
        <v>29.5</v>
      </c>
      <c r="AG5" s="53">
        <v>9.9</v>
      </c>
      <c r="AH5" s="53">
        <v>9.5</v>
      </c>
      <c r="AI5" s="53">
        <v>9.6999999999999993</v>
      </c>
      <c r="AJ5" s="53">
        <v>9.6</v>
      </c>
      <c r="AK5" s="92">
        <f t="shared" ref="AK5:AK20" si="9">SUM(AG5:AJ5)-SMALL(AG5:AJ5,1)</f>
        <v>29.199999999999996</v>
      </c>
      <c r="AL5" s="92">
        <f t="shared" ref="AL5:AL20" si="10">SMALL(AG5:AJ5,1)</f>
        <v>9.5</v>
      </c>
      <c r="AM5" s="35">
        <f t="shared" ref="AM5:AM20" si="11">IF(AG5+AH5+AI5+AJ5&gt;11,AL5,"")</f>
        <v>9.5</v>
      </c>
      <c r="AN5" s="36">
        <f t="shared" ref="AN5:AN20" si="12">IF(AG5+AH5+AI5+AJ5&gt;10,(AK5),AG5)</f>
        <v>29.199999999999996</v>
      </c>
      <c r="AO5" s="55">
        <v>10</v>
      </c>
      <c r="AP5" s="55">
        <v>9.6</v>
      </c>
      <c r="AQ5" s="55">
        <v>9.6999999999999993</v>
      </c>
      <c r="AR5" s="55">
        <v>9.9</v>
      </c>
      <c r="AS5" s="93">
        <f t="shared" ref="AS5:AS20" si="13">SUM(AO5:AR5)-SMALL(AO5:AR5,1)</f>
        <v>29.6</v>
      </c>
      <c r="AT5" s="93">
        <f t="shared" ref="AT5:AT20" si="14">SMALL(AO5:AR5,1)</f>
        <v>9.6</v>
      </c>
      <c r="AU5" s="27">
        <f t="shared" ref="AU5:AU20" si="15">IF(AO5+AP5+AQ5+AR5&gt;11,AT5,"")</f>
        <v>9.6</v>
      </c>
      <c r="AV5" s="28">
        <f t="shared" ref="AV5:AV20" si="16">IF(AO5+AP5+AQ5+AR5&gt;10,(AS5),AO5)</f>
        <v>29.6</v>
      </c>
      <c r="AW5" s="21"/>
      <c r="AX5" s="21">
        <f>(H5*0.01)*0.07+(I5*0.01+J5*0.01+K5*0.01)*0.01+(Q5*0.00001+R5*0.0001+S5*0.001+T5*0.01)*0.02+(Y5*0.00001+Z5*0.0001+AA5*0.001+AB5*0.01)*0.03+(AG5*0.00001+AH5*0.0001+AI5*0.001+AJ5*0.01)*0.04+(AO5*0.00001+AP5*0.0001+AQ5*0.001+AR5*0.01)*0.05+(G5*0.0001)*0.06+0.0001</f>
        <v>1.7794727182641506E-2</v>
      </c>
      <c r="AY5" s="50">
        <f t="shared" ref="AY5:AY20" si="17">SUM(H5,P5,X5,AF5,AN5,AV5)</f>
        <v>146.9</v>
      </c>
      <c r="AZ5" s="62">
        <f t="shared" ref="AZ5:AZ20" si="18">SUM(AX5:AY5)</f>
        <v>146.91779472718264</v>
      </c>
      <c r="BA5" s="94">
        <f t="shared" ref="BA5:BA20" si="19">IF($BB$5+$I$5&gt;2.1,BB5,"")</f>
        <v>13</v>
      </c>
      <c r="BB5" s="62">
        <f t="shared" ref="BB5:BB20" si="20">RANK($AY$5:$AY$20,$AY$5:$AY$20)</f>
        <v>13</v>
      </c>
      <c r="BC5" s="112"/>
      <c r="BF5" s="57"/>
    </row>
    <row r="6" spans="1:58" ht="16.5" thickTop="1" thickBot="1" x14ac:dyDescent="0.3">
      <c r="A6" s="9"/>
      <c r="B6" s="105"/>
      <c r="C6" s="22">
        <v>2</v>
      </c>
      <c r="D6" s="10">
        <f t="shared" si="0"/>
        <v>9</v>
      </c>
      <c r="E6" s="10"/>
      <c r="F6" s="23" t="s">
        <v>12</v>
      </c>
      <c r="G6" s="64">
        <v>0.18924252635367433</v>
      </c>
      <c r="H6" s="7">
        <v>-1</v>
      </c>
      <c r="I6" s="48">
        <v>9.9</v>
      </c>
      <c r="J6" s="48">
        <v>9.9</v>
      </c>
      <c r="K6" s="48">
        <v>9.9</v>
      </c>
      <c r="L6" s="48">
        <v>10</v>
      </c>
      <c r="M6" s="2">
        <f t="shared" ref="M6:M15" si="21">SUM(I6:L6)-SMALL(I6:L6,1)</f>
        <v>29.800000000000004</v>
      </c>
      <c r="N6" s="89">
        <f t="shared" ref="N6:N15" si="22">SMALL(I6:L6,1)</f>
        <v>9.9</v>
      </c>
      <c r="O6" s="30">
        <f t="shared" ref="O6:O15" si="23">IF(I6+J6++K6+L6&gt;11,N6,"")</f>
        <v>9.9</v>
      </c>
      <c r="P6" s="31">
        <f t="shared" ref="P6:P20" si="24">IF(I6+J6+K6+L6&gt;10,(M6),I6)</f>
        <v>29.800000000000004</v>
      </c>
      <c r="Q6" s="4">
        <v>10</v>
      </c>
      <c r="R6" s="4">
        <v>10</v>
      </c>
      <c r="S6" s="4">
        <v>10</v>
      </c>
      <c r="T6" s="4">
        <v>9.9</v>
      </c>
      <c r="U6" s="90">
        <f t="shared" si="1"/>
        <v>30</v>
      </c>
      <c r="V6" s="90">
        <f t="shared" si="2"/>
        <v>9.9</v>
      </c>
      <c r="W6" s="32">
        <f t="shared" si="3"/>
        <v>9.9</v>
      </c>
      <c r="X6" s="1">
        <f t="shared" si="4"/>
        <v>30</v>
      </c>
      <c r="Y6" s="52">
        <v>9.5</v>
      </c>
      <c r="Z6" s="52">
        <v>10</v>
      </c>
      <c r="AA6" s="52">
        <v>9.9</v>
      </c>
      <c r="AB6" s="52">
        <v>9.8000000000000007</v>
      </c>
      <c r="AC6" s="5">
        <f t="shared" si="5"/>
        <v>29.700000000000003</v>
      </c>
      <c r="AD6" s="91">
        <f t="shared" si="6"/>
        <v>9.5</v>
      </c>
      <c r="AE6" s="33">
        <f t="shared" si="7"/>
        <v>9.5</v>
      </c>
      <c r="AF6" s="34">
        <f t="shared" si="8"/>
        <v>29.700000000000003</v>
      </c>
      <c r="AG6" s="54">
        <v>9.9</v>
      </c>
      <c r="AH6" s="54">
        <v>10</v>
      </c>
      <c r="AI6" s="54">
        <v>10</v>
      </c>
      <c r="AJ6" s="54">
        <v>9.8000000000000007</v>
      </c>
      <c r="AK6" s="92">
        <f t="shared" si="9"/>
        <v>29.900000000000002</v>
      </c>
      <c r="AL6" s="92">
        <f t="shared" si="10"/>
        <v>9.8000000000000007</v>
      </c>
      <c r="AM6" s="35">
        <f t="shared" si="11"/>
        <v>9.8000000000000007</v>
      </c>
      <c r="AN6" s="36">
        <f t="shared" si="12"/>
        <v>29.900000000000002</v>
      </c>
      <c r="AO6" s="56">
        <v>10</v>
      </c>
      <c r="AP6" s="56">
        <v>9.9</v>
      </c>
      <c r="AQ6" s="56">
        <v>10</v>
      </c>
      <c r="AR6" s="56">
        <v>10</v>
      </c>
      <c r="AS6" s="93">
        <f t="shared" si="13"/>
        <v>30</v>
      </c>
      <c r="AT6" s="93">
        <f t="shared" si="14"/>
        <v>9.9</v>
      </c>
      <c r="AU6" s="27">
        <f t="shared" si="15"/>
        <v>9.9</v>
      </c>
      <c r="AV6" s="28">
        <f t="shared" si="16"/>
        <v>30</v>
      </c>
      <c r="AW6" s="21"/>
      <c r="AX6" s="21">
        <f t="shared" ref="AX6:AX20" si="25">(H6*0.01)*0.07+(I6*0.01+J6*0.01+K6*0.01)*0.01+(Q6*0.00001+R6*0.0001+S6*0.001+T6*0.01)*0.02+(Y6*0.00001+Z6*0.0001+AA6*0.001+AB6*0.01)*0.03+(AG6*0.00001+AH6*0.0001+AI6*0.001+AJ6*0.01)*0.04+(AO6*0.00001+AP6*0.0001+AQ6*0.001+AR6*0.01)*0.05+(G6*0.0001)*0.06+0.0001</f>
        <v>1.776144545515812E-2</v>
      </c>
      <c r="AY6" s="50">
        <f t="shared" si="17"/>
        <v>148.4</v>
      </c>
      <c r="AZ6" s="62">
        <f t="shared" si="18"/>
        <v>148.41776144545517</v>
      </c>
      <c r="BA6" s="94">
        <f t="shared" si="19"/>
        <v>9</v>
      </c>
      <c r="BB6" s="62">
        <f t="shared" si="20"/>
        <v>9</v>
      </c>
      <c r="BC6" s="112"/>
      <c r="BF6" s="57"/>
    </row>
    <row r="7" spans="1:58" ht="16.5" thickTop="1" thickBot="1" x14ac:dyDescent="0.3">
      <c r="A7" s="9"/>
      <c r="B7" s="105"/>
      <c r="C7" s="22">
        <v>3</v>
      </c>
      <c r="D7" s="10">
        <f t="shared" si="0"/>
        <v>15</v>
      </c>
      <c r="E7" s="10"/>
      <c r="F7" s="23" t="s">
        <v>13</v>
      </c>
      <c r="G7" s="64">
        <v>0.84170924325674512</v>
      </c>
      <c r="H7" s="7"/>
      <c r="I7" s="47">
        <v>10</v>
      </c>
      <c r="J7" s="47">
        <v>9.8000000000000007</v>
      </c>
      <c r="K7" s="47">
        <v>9.6999999999999993</v>
      </c>
      <c r="L7" s="47">
        <v>9.6999999999999993</v>
      </c>
      <c r="M7" s="2">
        <f t="shared" si="21"/>
        <v>29.500000000000004</v>
      </c>
      <c r="N7" s="89">
        <f t="shared" si="22"/>
        <v>9.6999999999999993</v>
      </c>
      <c r="O7" s="30">
        <f t="shared" si="23"/>
        <v>9.6999999999999993</v>
      </c>
      <c r="P7" s="31">
        <f t="shared" si="24"/>
        <v>29.500000000000004</v>
      </c>
      <c r="Q7" s="3">
        <v>9.6</v>
      </c>
      <c r="R7" s="3">
        <v>9.9</v>
      </c>
      <c r="S7" s="3">
        <v>9.6999999999999993</v>
      </c>
      <c r="T7" s="3">
        <v>9.5</v>
      </c>
      <c r="U7" s="90">
        <f t="shared" si="1"/>
        <v>29.200000000000003</v>
      </c>
      <c r="V7" s="90">
        <f t="shared" si="2"/>
        <v>9.5</v>
      </c>
      <c r="W7" s="32">
        <f t="shared" si="3"/>
        <v>9.5</v>
      </c>
      <c r="X7" s="1">
        <f t="shared" si="4"/>
        <v>29.200000000000003</v>
      </c>
      <c r="Y7" s="51">
        <v>9.5</v>
      </c>
      <c r="Z7" s="51">
        <v>10</v>
      </c>
      <c r="AA7" s="51">
        <v>9.6</v>
      </c>
      <c r="AB7" s="51">
        <v>9.9</v>
      </c>
      <c r="AC7" s="5">
        <f t="shared" si="5"/>
        <v>29.5</v>
      </c>
      <c r="AD7" s="91">
        <f t="shared" si="6"/>
        <v>9.5</v>
      </c>
      <c r="AE7" s="33">
        <f t="shared" si="7"/>
        <v>9.5</v>
      </c>
      <c r="AF7" s="34">
        <f t="shared" si="8"/>
        <v>29.5</v>
      </c>
      <c r="AG7" s="53">
        <v>10</v>
      </c>
      <c r="AH7" s="53">
        <v>9.6</v>
      </c>
      <c r="AI7" s="53">
        <v>9.8000000000000007</v>
      </c>
      <c r="AJ7" s="53">
        <v>9.6999999999999993</v>
      </c>
      <c r="AK7" s="92">
        <f t="shared" si="9"/>
        <v>29.5</v>
      </c>
      <c r="AL7" s="92">
        <f t="shared" si="10"/>
        <v>9.6</v>
      </c>
      <c r="AM7" s="35">
        <f t="shared" si="11"/>
        <v>9.6</v>
      </c>
      <c r="AN7" s="36">
        <f t="shared" si="12"/>
        <v>29.5</v>
      </c>
      <c r="AO7" s="55">
        <v>9.8000000000000007</v>
      </c>
      <c r="AP7" s="55">
        <v>9.5</v>
      </c>
      <c r="AQ7" s="55">
        <v>9</v>
      </c>
      <c r="AR7" s="55">
        <v>9.3000000000000007</v>
      </c>
      <c r="AS7" s="93">
        <f t="shared" si="13"/>
        <v>28.6</v>
      </c>
      <c r="AT7" s="93">
        <f t="shared" si="14"/>
        <v>9</v>
      </c>
      <c r="AU7" s="27">
        <f t="shared" si="15"/>
        <v>9</v>
      </c>
      <c r="AV7" s="28">
        <f t="shared" si="16"/>
        <v>28.6</v>
      </c>
      <c r="AW7" s="21"/>
      <c r="AX7" s="21">
        <f t="shared" si="25"/>
        <v>1.7928420255459543E-2</v>
      </c>
      <c r="AY7" s="50">
        <f t="shared" si="17"/>
        <v>146.30000000000001</v>
      </c>
      <c r="AZ7" s="62">
        <f t="shared" si="18"/>
        <v>146.31792842025547</v>
      </c>
      <c r="BA7" s="94">
        <f t="shared" si="19"/>
        <v>15</v>
      </c>
      <c r="BB7" s="62">
        <f t="shared" si="20"/>
        <v>15</v>
      </c>
      <c r="BC7" s="112"/>
      <c r="BF7" s="57"/>
    </row>
    <row r="8" spans="1:58" ht="16.5" thickTop="1" thickBot="1" x14ac:dyDescent="0.3">
      <c r="A8" s="9"/>
      <c r="B8" s="105"/>
      <c r="C8" s="22">
        <v>4</v>
      </c>
      <c r="D8" s="10">
        <f t="shared" si="0"/>
        <v>5</v>
      </c>
      <c r="E8" s="10"/>
      <c r="F8" s="23" t="s">
        <v>14</v>
      </c>
      <c r="G8" s="64">
        <v>0.55537427725099719</v>
      </c>
      <c r="H8" s="7"/>
      <c r="I8" s="48">
        <v>9.8000000000000007</v>
      </c>
      <c r="J8" s="48">
        <v>10</v>
      </c>
      <c r="K8" s="48">
        <v>10</v>
      </c>
      <c r="L8" s="48">
        <v>9.6999999999999993</v>
      </c>
      <c r="M8" s="2">
        <f t="shared" si="21"/>
        <v>29.8</v>
      </c>
      <c r="N8" s="89">
        <f t="shared" si="22"/>
        <v>9.6999999999999993</v>
      </c>
      <c r="O8" s="30">
        <f t="shared" si="23"/>
        <v>9.6999999999999993</v>
      </c>
      <c r="P8" s="31">
        <f t="shared" si="24"/>
        <v>29.8</v>
      </c>
      <c r="Q8" s="4">
        <v>9.9</v>
      </c>
      <c r="R8" s="4">
        <v>10</v>
      </c>
      <c r="S8" s="4">
        <v>10</v>
      </c>
      <c r="T8" s="4">
        <v>9.6</v>
      </c>
      <c r="U8" s="90">
        <f t="shared" si="1"/>
        <v>29.9</v>
      </c>
      <c r="V8" s="90">
        <f t="shared" si="2"/>
        <v>9.6</v>
      </c>
      <c r="W8" s="32">
        <f t="shared" si="3"/>
        <v>9.6</v>
      </c>
      <c r="X8" s="1">
        <f t="shared" si="4"/>
        <v>29.9</v>
      </c>
      <c r="Y8" s="52">
        <v>9.6</v>
      </c>
      <c r="Z8" s="52">
        <v>10</v>
      </c>
      <c r="AA8" s="52">
        <v>9.6999999999999993</v>
      </c>
      <c r="AB8" s="52">
        <v>9.9</v>
      </c>
      <c r="AC8" s="5">
        <f t="shared" si="5"/>
        <v>29.6</v>
      </c>
      <c r="AD8" s="91">
        <f t="shared" si="6"/>
        <v>9.6</v>
      </c>
      <c r="AE8" s="33">
        <f t="shared" si="7"/>
        <v>9.6</v>
      </c>
      <c r="AF8" s="34">
        <f t="shared" si="8"/>
        <v>29.6</v>
      </c>
      <c r="AG8" s="54">
        <v>10</v>
      </c>
      <c r="AH8" s="54">
        <v>10</v>
      </c>
      <c r="AI8" s="54">
        <v>10</v>
      </c>
      <c r="AJ8" s="54">
        <v>9.8000000000000007</v>
      </c>
      <c r="AK8" s="92">
        <f t="shared" si="9"/>
        <v>29.999999999999996</v>
      </c>
      <c r="AL8" s="92">
        <f t="shared" si="10"/>
        <v>9.8000000000000007</v>
      </c>
      <c r="AM8" s="35">
        <f t="shared" si="11"/>
        <v>9.8000000000000007</v>
      </c>
      <c r="AN8" s="36">
        <f t="shared" si="12"/>
        <v>29.999999999999996</v>
      </c>
      <c r="AO8" s="56">
        <v>10</v>
      </c>
      <c r="AP8" s="56">
        <v>9.8000000000000007</v>
      </c>
      <c r="AQ8" s="56">
        <v>9.9</v>
      </c>
      <c r="AR8" s="56">
        <v>10</v>
      </c>
      <c r="AS8" s="93">
        <f t="shared" si="13"/>
        <v>29.900000000000002</v>
      </c>
      <c r="AT8" s="93">
        <f t="shared" si="14"/>
        <v>9.8000000000000007</v>
      </c>
      <c r="AU8" s="27">
        <f t="shared" si="15"/>
        <v>9.8000000000000007</v>
      </c>
      <c r="AV8" s="28">
        <f t="shared" si="16"/>
        <v>29.900000000000002</v>
      </c>
      <c r="AW8" s="21"/>
      <c r="AX8" s="21">
        <f t="shared" si="25"/>
        <v>1.8432192245663507E-2</v>
      </c>
      <c r="AY8" s="50">
        <f t="shared" si="17"/>
        <v>149.20000000000002</v>
      </c>
      <c r="AZ8" s="62">
        <f t="shared" si="18"/>
        <v>149.21843219224567</v>
      </c>
      <c r="BA8" s="94">
        <f t="shared" si="19"/>
        <v>4</v>
      </c>
      <c r="BB8" s="62">
        <f t="shared" si="20"/>
        <v>4</v>
      </c>
      <c r="BC8" s="112"/>
      <c r="BF8" s="57"/>
    </row>
    <row r="9" spans="1:58" ht="16.5" thickTop="1" thickBot="1" x14ac:dyDescent="0.3">
      <c r="A9" s="9"/>
      <c r="B9" s="105"/>
      <c r="C9" s="22">
        <v>5</v>
      </c>
      <c r="D9" s="10">
        <f t="shared" si="0"/>
        <v>10</v>
      </c>
      <c r="E9" s="10"/>
      <c r="F9" s="23" t="s">
        <v>15</v>
      </c>
      <c r="G9" s="64">
        <v>0.19618576381629627</v>
      </c>
      <c r="H9" s="7">
        <v>-1</v>
      </c>
      <c r="I9" s="47">
        <v>10</v>
      </c>
      <c r="J9" s="47">
        <v>9.6999999999999993</v>
      </c>
      <c r="K9" s="47">
        <v>9.8000000000000007</v>
      </c>
      <c r="L9" s="47">
        <v>10</v>
      </c>
      <c r="M9" s="2">
        <f t="shared" si="21"/>
        <v>29.8</v>
      </c>
      <c r="N9" s="89">
        <f t="shared" si="22"/>
        <v>9.6999999999999993</v>
      </c>
      <c r="O9" s="30">
        <f t="shared" si="23"/>
        <v>9.6999999999999993</v>
      </c>
      <c r="P9" s="31">
        <f t="shared" si="24"/>
        <v>29.8</v>
      </c>
      <c r="Q9" s="3">
        <v>10</v>
      </c>
      <c r="R9" s="3">
        <v>10</v>
      </c>
      <c r="S9" s="3">
        <v>10</v>
      </c>
      <c r="T9" s="3">
        <v>9.8000000000000007</v>
      </c>
      <c r="U9" s="90">
        <f t="shared" si="1"/>
        <v>29.999999999999996</v>
      </c>
      <c r="V9" s="90">
        <f t="shared" si="2"/>
        <v>9.8000000000000007</v>
      </c>
      <c r="W9" s="32">
        <f t="shared" si="3"/>
        <v>9.8000000000000007</v>
      </c>
      <c r="X9" s="1">
        <f t="shared" si="4"/>
        <v>29.999999999999996</v>
      </c>
      <c r="Y9" s="51">
        <v>9.6999999999999993</v>
      </c>
      <c r="Z9" s="51">
        <v>10</v>
      </c>
      <c r="AA9" s="51">
        <v>9.8000000000000007</v>
      </c>
      <c r="AB9" s="51">
        <v>9.9</v>
      </c>
      <c r="AC9" s="5">
        <f t="shared" si="5"/>
        <v>29.7</v>
      </c>
      <c r="AD9" s="91">
        <f t="shared" si="6"/>
        <v>9.6999999999999993</v>
      </c>
      <c r="AE9" s="33">
        <f t="shared" si="7"/>
        <v>9.6999999999999993</v>
      </c>
      <c r="AF9" s="34">
        <f t="shared" si="8"/>
        <v>29.7</v>
      </c>
      <c r="AG9" s="53">
        <v>10</v>
      </c>
      <c r="AH9" s="53">
        <v>9.8000000000000007</v>
      </c>
      <c r="AI9" s="53">
        <v>10</v>
      </c>
      <c r="AJ9" s="53">
        <v>9.8000000000000007</v>
      </c>
      <c r="AK9" s="92">
        <f t="shared" si="9"/>
        <v>29.8</v>
      </c>
      <c r="AL9" s="92">
        <f t="shared" si="10"/>
        <v>9.8000000000000007</v>
      </c>
      <c r="AM9" s="35">
        <f t="shared" si="11"/>
        <v>9.8000000000000007</v>
      </c>
      <c r="AN9" s="36">
        <f t="shared" si="12"/>
        <v>29.8</v>
      </c>
      <c r="AO9" s="55">
        <v>10</v>
      </c>
      <c r="AP9" s="55">
        <v>9.6999999999999993</v>
      </c>
      <c r="AQ9" s="55">
        <v>10</v>
      </c>
      <c r="AR9" s="55">
        <v>10</v>
      </c>
      <c r="AS9" s="93">
        <f t="shared" si="13"/>
        <v>30.000000000000004</v>
      </c>
      <c r="AT9" s="93">
        <f t="shared" si="14"/>
        <v>9.6999999999999993</v>
      </c>
      <c r="AU9" s="27">
        <f t="shared" si="15"/>
        <v>9.6999999999999993</v>
      </c>
      <c r="AV9" s="28">
        <f t="shared" si="16"/>
        <v>30.000000000000004</v>
      </c>
      <c r="AW9" s="21"/>
      <c r="AX9" s="21">
        <f t="shared" si="25"/>
        <v>1.7746787114582895E-2</v>
      </c>
      <c r="AY9" s="50">
        <f t="shared" si="17"/>
        <v>148.30000000000001</v>
      </c>
      <c r="AZ9" s="62">
        <f t="shared" si="18"/>
        <v>148.3177467871146</v>
      </c>
      <c r="BA9" s="94">
        <f t="shared" si="19"/>
        <v>10</v>
      </c>
      <c r="BB9" s="62">
        <f t="shared" si="20"/>
        <v>10</v>
      </c>
      <c r="BC9" s="112"/>
      <c r="BF9" s="57"/>
    </row>
    <row r="10" spans="1:58" ht="16.5" thickTop="1" thickBot="1" x14ac:dyDescent="0.3">
      <c r="A10" s="9"/>
      <c r="B10" s="105"/>
      <c r="C10" s="22">
        <v>6</v>
      </c>
      <c r="D10" s="10">
        <f t="shared" si="0"/>
        <v>8</v>
      </c>
      <c r="E10" s="10"/>
      <c r="F10" s="23" t="s">
        <v>16</v>
      </c>
      <c r="G10" s="64">
        <v>0.5300209252532907</v>
      </c>
      <c r="H10" s="7"/>
      <c r="I10" s="48">
        <v>10</v>
      </c>
      <c r="J10" s="48">
        <v>10</v>
      </c>
      <c r="K10" s="48">
        <v>10</v>
      </c>
      <c r="L10" s="48">
        <v>9.9</v>
      </c>
      <c r="M10" s="2">
        <f t="shared" si="21"/>
        <v>30</v>
      </c>
      <c r="N10" s="89">
        <f t="shared" si="22"/>
        <v>9.9</v>
      </c>
      <c r="O10" s="30">
        <f t="shared" si="23"/>
        <v>9.9</v>
      </c>
      <c r="P10" s="31">
        <f t="shared" si="24"/>
        <v>30</v>
      </c>
      <c r="Q10" s="4">
        <v>9.8000000000000007</v>
      </c>
      <c r="R10" s="4">
        <v>9.9</v>
      </c>
      <c r="S10" s="4">
        <v>10</v>
      </c>
      <c r="T10" s="4">
        <v>9.8000000000000007</v>
      </c>
      <c r="U10" s="90">
        <f t="shared" si="1"/>
        <v>29.7</v>
      </c>
      <c r="V10" s="90">
        <f t="shared" si="2"/>
        <v>9.8000000000000007</v>
      </c>
      <c r="W10" s="32">
        <f t="shared" si="3"/>
        <v>9.8000000000000007</v>
      </c>
      <c r="X10" s="1">
        <f t="shared" si="4"/>
        <v>29.7</v>
      </c>
      <c r="Y10" s="52">
        <v>10</v>
      </c>
      <c r="Z10" s="52">
        <v>10</v>
      </c>
      <c r="AA10" s="52">
        <v>9.6999999999999993</v>
      </c>
      <c r="AB10" s="52">
        <v>9.9</v>
      </c>
      <c r="AC10" s="5">
        <f t="shared" si="5"/>
        <v>29.900000000000002</v>
      </c>
      <c r="AD10" s="91">
        <f t="shared" si="6"/>
        <v>9.6999999999999993</v>
      </c>
      <c r="AE10" s="33">
        <f t="shared" si="7"/>
        <v>9.6999999999999993</v>
      </c>
      <c r="AF10" s="34">
        <f t="shared" si="8"/>
        <v>29.900000000000002</v>
      </c>
      <c r="AG10" s="54">
        <v>9.8000000000000007</v>
      </c>
      <c r="AH10" s="54">
        <v>9.8000000000000007</v>
      </c>
      <c r="AI10" s="54">
        <v>10</v>
      </c>
      <c r="AJ10" s="54">
        <v>9.9</v>
      </c>
      <c r="AK10" s="92">
        <f t="shared" si="9"/>
        <v>29.7</v>
      </c>
      <c r="AL10" s="92">
        <f t="shared" si="10"/>
        <v>9.8000000000000007</v>
      </c>
      <c r="AM10" s="35">
        <f t="shared" si="11"/>
        <v>9.8000000000000007</v>
      </c>
      <c r="AN10" s="36">
        <f t="shared" si="12"/>
        <v>29.7</v>
      </c>
      <c r="AO10" s="56">
        <v>9.6999999999999993</v>
      </c>
      <c r="AP10" s="56">
        <v>9.8000000000000007</v>
      </c>
      <c r="AQ10" s="56">
        <v>9.5</v>
      </c>
      <c r="AR10" s="56">
        <v>9.8000000000000007</v>
      </c>
      <c r="AS10" s="93">
        <f t="shared" si="13"/>
        <v>29.299999999999997</v>
      </c>
      <c r="AT10" s="93">
        <f t="shared" si="14"/>
        <v>9.5</v>
      </c>
      <c r="AU10" s="27">
        <f t="shared" si="15"/>
        <v>9.5</v>
      </c>
      <c r="AV10" s="28">
        <f t="shared" si="16"/>
        <v>29.299999999999997</v>
      </c>
      <c r="AW10" s="21"/>
      <c r="AX10" s="21">
        <f t="shared" si="25"/>
        <v>1.841091012555152E-2</v>
      </c>
      <c r="AY10" s="50">
        <f t="shared" si="17"/>
        <v>148.60000000000002</v>
      </c>
      <c r="AZ10" s="62">
        <f t="shared" si="18"/>
        <v>148.61841091012556</v>
      </c>
      <c r="BA10" s="94">
        <f t="shared" si="19"/>
        <v>8</v>
      </c>
      <c r="BB10" s="62">
        <f t="shared" si="20"/>
        <v>8</v>
      </c>
      <c r="BC10" s="112"/>
      <c r="BF10" s="57"/>
    </row>
    <row r="11" spans="1:58" ht="16.5" thickTop="1" thickBot="1" x14ac:dyDescent="0.3">
      <c r="A11" s="9"/>
      <c r="B11" s="105"/>
      <c r="C11" s="22">
        <v>7</v>
      </c>
      <c r="D11" s="10">
        <f t="shared" si="0"/>
        <v>13</v>
      </c>
      <c r="E11" s="10"/>
      <c r="F11" s="23" t="s">
        <v>17</v>
      </c>
      <c r="G11" s="64">
        <v>0.17724924532747022</v>
      </c>
      <c r="H11" s="7"/>
      <c r="I11" s="47">
        <v>10</v>
      </c>
      <c r="J11" s="47">
        <v>10</v>
      </c>
      <c r="K11" s="47">
        <v>9.6999999999999993</v>
      </c>
      <c r="L11" s="47">
        <v>9.9</v>
      </c>
      <c r="M11" s="2">
        <f t="shared" si="21"/>
        <v>29.900000000000002</v>
      </c>
      <c r="N11" s="89">
        <f t="shared" si="22"/>
        <v>9.6999999999999993</v>
      </c>
      <c r="O11" s="30">
        <f t="shared" si="23"/>
        <v>9.6999999999999993</v>
      </c>
      <c r="P11" s="31">
        <f t="shared" si="24"/>
        <v>29.900000000000002</v>
      </c>
      <c r="Q11" s="3">
        <v>9.6</v>
      </c>
      <c r="R11" s="3">
        <v>9.9</v>
      </c>
      <c r="S11" s="3">
        <v>9.5</v>
      </c>
      <c r="T11" s="3">
        <v>9.1999999999999993</v>
      </c>
      <c r="U11" s="90">
        <f t="shared" si="1"/>
        <v>29.000000000000004</v>
      </c>
      <c r="V11" s="90">
        <f t="shared" si="2"/>
        <v>9.1999999999999993</v>
      </c>
      <c r="W11" s="32">
        <f t="shared" si="3"/>
        <v>9.1999999999999993</v>
      </c>
      <c r="X11" s="1">
        <f t="shared" si="4"/>
        <v>29.000000000000004</v>
      </c>
      <c r="Y11" s="51">
        <v>9</v>
      </c>
      <c r="Z11" s="51">
        <v>10</v>
      </c>
      <c r="AA11" s="51">
        <v>9.5</v>
      </c>
      <c r="AB11" s="51">
        <v>9.6999999999999993</v>
      </c>
      <c r="AC11" s="5">
        <f t="shared" si="5"/>
        <v>29.200000000000003</v>
      </c>
      <c r="AD11" s="91">
        <f t="shared" si="6"/>
        <v>9</v>
      </c>
      <c r="AE11" s="33">
        <f t="shared" si="7"/>
        <v>9</v>
      </c>
      <c r="AF11" s="34">
        <f t="shared" si="8"/>
        <v>29.200000000000003</v>
      </c>
      <c r="AG11" s="53">
        <v>9.9</v>
      </c>
      <c r="AH11" s="53">
        <v>9.4</v>
      </c>
      <c r="AI11" s="53">
        <v>9.6</v>
      </c>
      <c r="AJ11" s="53">
        <v>9.5</v>
      </c>
      <c r="AK11" s="92">
        <f t="shared" si="9"/>
        <v>29</v>
      </c>
      <c r="AL11" s="92">
        <f t="shared" si="10"/>
        <v>9.4</v>
      </c>
      <c r="AM11" s="35">
        <f t="shared" si="11"/>
        <v>9.4</v>
      </c>
      <c r="AN11" s="36">
        <f t="shared" si="12"/>
        <v>29</v>
      </c>
      <c r="AO11" s="55">
        <v>9.8000000000000007</v>
      </c>
      <c r="AP11" s="55">
        <v>9.4</v>
      </c>
      <c r="AQ11" s="55">
        <v>10</v>
      </c>
      <c r="AR11" s="55">
        <v>10</v>
      </c>
      <c r="AS11" s="93">
        <f t="shared" si="13"/>
        <v>29.800000000000004</v>
      </c>
      <c r="AT11" s="93">
        <f t="shared" si="14"/>
        <v>9.4</v>
      </c>
      <c r="AU11" s="27">
        <f t="shared" si="15"/>
        <v>9.4</v>
      </c>
      <c r="AV11" s="28">
        <f t="shared" si="16"/>
        <v>29.800000000000004</v>
      </c>
      <c r="AW11" s="21"/>
      <c r="AX11" s="21">
        <f t="shared" si="25"/>
        <v>1.8127943495471966E-2</v>
      </c>
      <c r="AY11" s="50">
        <f t="shared" si="17"/>
        <v>146.9</v>
      </c>
      <c r="AZ11" s="62">
        <f t="shared" si="18"/>
        <v>146.91812794349548</v>
      </c>
      <c r="BA11" s="94">
        <f t="shared" si="19"/>
        <v>13</v>
      </c>
      <c r="BB11" s="62">
        <f t="shared" si="20"/>
        <v>13</v>
      </c>
      <c r="BC11" s="112"/>
      <c r="BF11" s="57"/>
    </row>
    <row r="12" spans="1:58" ht="16.5" thickTop="1" thickBot="1" x14ac:dyDescent="0.3">
      <c r="A12" s="9"/>
      <c r="B12" s="106"/>
      <c r="C12" s="22">
        <v>8</v>
      </c>
      <c r="D12" s="10">
        <f t="shared" si="0"/>
        <v>2</v>
      </c>
      <c r="E12" s="10"/>
      <c r="F12" s="23" t="s">
        <v>18</v>
      </c>
      <c r="G12" s="64">
        <v>0.30431926690515687</v>
      </c>
      <c r="H12" s="7"/>
      <c r="I12" s="48">
        <v>10</v>
      </c>
      <c r="J12" s="48">
        <v>9.8000000000000007</v>
      </c>
      <c r="K12" s="48">
        <v>10</v>
      </c>
      <c r="L12" s="48">
        <v>9.9</v>
      </c>
      <c r="M12" s="2">
        <f t="shared" si="21"/>
        <v>29.900000000000002</v>
      </c>
      <c r="N12" s="89">
        <f t="shared" si="22"/>
        <v>9.8000000000000007</v>
      </c>
      <c r="O12" s="30">
        <f t="shared" si="23"/>
        <v>9.8000000000000007</v>
      </c>
      <c r="P12" s="31">
        <f t="shared" si="24"/>
        <v>29.900000000000002</v>
      </c>
      <c r="Q12" s="4">
        <v>10</v>
      </c>
      <c r="R12" s="4">
        <v>10</v>
      </c>
      <c r="S12" s="4">
        <v>10</v>
      </c>
      <c r="T12" s="4">
        <v>9.6999999999999993</v>
      </c>
      <c r="U12" s="90">
        <f t="shared" si="1"/>
        <v>30.000000000000004</v>
      </c>
      <c r="V12" s="90">
        <f t="shared" si="2"/>
        <v>9.6999999999999993</v>
      </c>
      <c r="W12" s="32">
        <f t="shared" si="3"/>
        <v>9.6999999999999993</v>
      </c>
      <c r="X12" s="1">
        <f t="shared" si="4"/>
        <v>30.000000000000004</v>
      </c>
      <c r="Y12" s="52">
        <v>9.4</v>
      </c>
      <c r="Z12" s="52">
        <v>10</v>
      </c>
      <c r="AA12" s="52">
        <v>9.8000000000000007</v>
      </c>
      <c r="AB12" s="52">
        <v>9.9</v>
      </c>
      <c r="AC12" s="5">
        <f t="shared" si="5"/>
        <v>29.700000000000003</v>
      </c>
      <c r="AD12" s="91">
        <f t="shared" si="6"/>
        <v>9.4</v>
      </c>
      <c r="AE12" s="33">
        <f t="shared" si="7"/>
        <v>9.4</v>
      </c>
      <c r="AF12" s="34">
        <f t="shared" si="8"/>
        <v>29.700000000000003</v>
      </c>
      <c r="AG12" s="54">
        <v>9.8000000000000007</v>
      </c>
      <c r="AH12" s="54">
        <v>9.5</v>
      </c>
      <c r="AI12" s="54">
        <v>10</v>
      </c>
      <c r="AJ12" s="54">
        <v>9.9</v>
      </c>
      <c r="AK12" s="92">
        <f t="shared" si="9"/>
        <v>29.700000000000003</v>
      </c>
      <c r="AL12" s="92">
        <f t="shared" si="10"/>
        <v>9.5</v>
      </c>
      <c r="AM12" s="35">
        <f t="shared" si="11"/>
        <v>9.5</v>
      </c>
      <c r="AN12" s="36">
        <f t="shared" si="12"/>
        <v>29.700000000000003</v>
      </c>
      <c r="AO12" s="56">
        <v>10</v>
      </c>
      <c r="AP12" s="56">
        <v>10</v>
      </c>
      <c r="AQ12" s="56">
        <v>10</v>
      </c>
      <c r="AR12" s="56">
        <v>10</v>
      </c>
      <c r="AS12" s="93">
        <f t="shared" si="13"/>
        <v>30</v>
      </c>
      <c r="AT12" s="93">
        <f t="shared" si="14"/>
        <v>10</v>
      </c>
      <c r="AU12" s="27">
        <f t="shared" si="15"/>
        <v>10</v>
      </c>
      <c r="AV12" s="28">
        <f t="shared" si="16"/>
        <v>30</v>
      </c>
      <c r="AW12" s="21"/>
      <c r="AX12" s="21">
        <f t="shared" si="25"/>
        <v>1.8497565915601432E-2</v>
      </c>
      <c r="AY12" s="50">
        <f t="shared" si="17"/>
        <v>149.30000000000001</v>
      </c>
      <c r="AZ12" s="62">
        <f t="shared" si="18"/>
        <v>149.31849756591561</v>
      </c>
      <c r="BA12" s="94">
        <f t="shared" si="19"/>
        <v>2</v>
      </c>
      <c r="BB12" s="62">
        <f t="shared" si="20"/>
        <v>2</v>
      </c>
      <c r="BC12" s="112"/>
      <c r="BF12" s="57"/>
    </row>
    <row r="13" spans="1:58" ht="16.5" customHeight="1" thickTop="1" thickBot="1" x14ac:dyDescent="0.3">
      <c r="A13" s="9"/>
      <c r="B13" s="104" t="s">
        <v>28</v>
      </c>
      <c r="C13" s="22">
        <v>1</v>
      </c>
      <c r="D13" s="10">
        <f t="shared" si="0"/>
        <v>11</v>
      </c>
      <c r="E13" s="10"/>
      <c r="F13" s="23" t="s">
        <v>19</v>
      </c>
      <c r="G13" s="64">
        <v>0.19449532965334582</v>
      </c>
      <c r="H13" s="7"/>
      <c r="I13" s="47">
        <v>10</v>
      </c>
      <c r="J13" s="47">
        <v>9.8000000000000007</v>
      </c>
      <c r="K13" s="47">
        <v>10</v>
      </c>
      <c r="L13" s="47">
        <v>10</v>
      </c>
      <c r="M13" s="2">
        <f t="shared" si="21"/>
        <v>29.999999999999996</v>
      </c>
      <c r="N13" s="89">
        <f t="shared" si="22"/>
        <v>9.8000000000000007</v>
      </c>
      <c r="O13" s="30">
        <f t="shared" si="23"/>
        <v>9.8000000000000007</v>
      </c>
      <c r="P13" s="31">
        <f t="shared" si="24"/>
        <v>29.999999999999996</v>
      </c>
      <c r="Q13" s="3">
        <v>9.9</v>
      </c>
      <c r="R13" s="3">
        <v>10</v>
      </c>
      <c r="S13" s="3">
        <v>9.9</v>
      </c>
      <c r="T13" s="3">
        <v>9.5</v>
      </c>
      <c r="U13" s="90">
        <f t="shared" si="1"/>
        <v>29.799999999999997</v>
      </c>
      <c r="V13" s="90">
        <f t="shared" si="2"/>
        <v>9.5</v>
      </c>
      <c r="W13" s="32">
        <f t="shared" si="3"/>
        <v>9.5</v>
      </c>
      <c r="X13" s="1">
        <f t="shared" si="4"/>
        <v>29.799999999999997</v>
      </c>
      <c r="Y13" s="51">
        <v>9</v>
      </c>
      <c r="Z13" s="51">
        <v>10</v>
      </c>
      <c r="AA13" s="51">
        <v>9.8000000000000007</v>
      </c>
      <c r="AB13" s="51">
        <v>9.8000000000000007</v>
      </c>
      <c r="AC13" s="5">
        <f t="shared" si="5"/>
        <v>29.6</v>
      </c>
      <c r="AD13" s="91">
        <f t="shared" si="6"/>
        <v>9</v>
      </c>
      <c r="AE13" s="33">
        <f t="shared" si="7"/>
        <v>9</v>
      </c>
      <c r="AF13" s="34">
        <f t="shared" si="8"/>
        <v>29.6</v>
      </c>
      <c r="AG13" s="53">
        <v>9.9</v>
      </c>
      <c r="AH13" s="53">
        <v>9.6</v>
      </c>
      <c r="AI13" s="53">
        <v>9.6</v>
      </c>
      <c r="AJ13" s="53">
        <v>9.6999999999999993</v>
      </c>
      <c r="AK13" s="92">
        <f t="shared" si="9"/>
        <v>29.199999999999996</v>
      </c>
      <c r="AL13" s="92">
        <f t="shared" si="10"/>
        <v>9.6</v>
      </c>
      <c r="AM13" s="35">
        <f t="shared" si="11"/>
        <v>9.6</v>
      </c>
      <c r="AN13" s="36">
        <f t="shared" si="12"/>
        <v>29.199999999999996</v>
      </c>
      <c r="AO13" s="55">
        <v>10</v>
      </c>
      <c r="AP13" s="55">
        <v>9.8000000000000007</v>
      </c>
      <c r="AQ13" s="55">
        <v>9.8000000000000007</v>
      </c>
      <c r="AR13" s="55">
        <v>9.4</v>
      </c>
      <c r="AS13" s="93">
        <f t="shared" si="13"/>
        <v>29.6</v>
      </c>
      <c r="AT13" s="93">
        <f t="shared" si="14"/>
        <v>9.4</v>
      </c>
      <c r="AU13" s="27">
        <f t="shared" si="15"/>
        <v>9.4</v>
      </c>
      <c r="AV13" s="28">
        <f t="shared" si="16"/>
        <v>29.6</v>
      </c>
      <c r="AW13" s="21"/>
      <c r="AX13" s="21">
        <f t="shared" si="25"/>
        <v>1.801820697197792E-2</v>
      </c>
      <c r="AY13" s="50">
        <f t="shared" si="17"/>
        <v>148.19999999999999</v>
      </c>
      <c r="AZ13" s="62">
        <f t="shared" si="18"/>
        <v>148.21801820697198</v>
      </c>
      <c r="BA13" s="94">
        <f t="shared" si="19"/>
        <v>11</v>
      </c>
      <c r="BB13" s="62">
        <f t="shared" si="20"/>
        <v>11</v>
      </c>
      <c r="BC13" s="112"/>
      <c r="BF13" s="57"/>
    </row>
    <row r="14" spans="1:58" ht="16.5" thickTop="1" thickBot="1" x14ac:dyDescent="0.3">
      <c r="A14" s="9"/>
      <c r="B14" s="105"/>
      <c r="C14" s="22">
        <v>2</v>
      </c>
      <c r="D14" s="10">
        <f t="shared" si="0"/>
        <v>12</v>
      </c>
      <c r="E14" s="10"/>
      <c r="F14" s="23" t="s">
        <v>20</v>
      </c>
      <c r="G14" s="64">
        <v>0.80039765639208926</v>
      </c>
      <c r="H14" s="7"/>
      <c r="I14" s="48">
        <v>10</v>
      </c>
      <c r="J14" s="48">
        <v>9.6999999999999993</v>
      </c>
      <c r="K14" s="48">
        <v>9.8000000000000007</v>
      </c>
      <c r="L14" s="48">
        <v>10</v>
      </c>
      <c r="M14" s="2">
        <f t="shared" si="21"/>
        <v>29.8</v>
      </c>
      <c r="N14" s="89">
        <f t="shared" si="22"/>
        <v>9.6999999999999993</v>
      </c>
      <c r="O14" s="30">
        <f t="shared" si="23"/>
        <v>9.6999999999999993</v>
      </c>
      <c r="P14" s="31">
        <f t="shared" si="24"/>
        <v>29.8</v>
      </c>
      <c r="Q14" s="4">
        <v>9.6999999999999993</v>
      </c>
      <c r="R14" s="4">
        <v>9.9</v>
      </c>
      <c r="S14" s="4">
        <v>10</v>
      </c>
      <c r="T14" s="4">
        <v>9.6</v>
      </c>
      <c r="U14" s="90">
        <f t="shared" si="1"/>
        <v>29.6</v>
      </c>
      <c r="V14" s="90">
        <f t="shared" si="2"/>
        <v>9.6</v>
      </c>
      <c r="W14" s="32">
        <f t="shared" si="3"/>
        <v>9.6</v>
      </c>
      <c r="X14" s="1">
        <f t="shared" si="4"/>
        <v>29.6</v>
      </c>
      <c r="Y14" s="52">
        <v>9.5</v>
      </c>
      <c r="Z14" s="52">
        <v>10</v>
      </c>
      <c r="AA14" s="52">
        <v>9.9</v>
      </c>
      <c r="AB14" s="52">
        <v>9.9</v>
      </c>
      <c r="AC14" s="5">
        <f t="shared" si="5"/>
        <v>29.799999999999997</v>
      </c>
      <c r="AD14" s="91">
        <f t="shared" si="6"/>
        <v>9.5</v>
      </c>
      <c r="AE14" s="33">
        <f t="shared" si="7"/>
        <v>9.5</v>
      </c>
      <c r="AF14" s="34">
        <f t="shared" si="8"/>
        <v>29.799999999999997</v>
      </c>
      <c r="AG14" s="54">
        <v>9.9</v>
      </c>
      <c r="AH14" s="54">
        <v>9.6999999999999993</v>
      </c>
      <c r="AI14" s="54">
        <v>9.8000000000000007</v>
      </c>
      <c r="AJ14" s="54">
        <v>9.8000000000000007</v>
      </c>
      <c r="AK14" s="92">
        <f t="shared" si="9"/>
        <v>29.500000000000004</v>
      </c>
      <c r="AL14" s="92">
        <f t="shared" si="10"/>
        <v>9.6999999999999993</v>
      </c>
      <c r="AM14" s="35">
        <f t="shared" si="11"/>
        <v>9.6999999999999993</v>
      </c>
      <c r="AN14" s="36">
        <f t="shared" si="12"/>
        <v>29.500000000000004</v>
      </c>
      <c r="AO14" s="56">
        <v>9.5</v>
      </c>
      <c r="AP14" s="56">
        <v>9.6999999999999993</v>
      </c>
      <c r="AQ14" s="56">
        <v>8.8000000000000007</v>
      </c>
      <c r="AR14" s="56">
        <v>10</v>
      </c>
      <c r="AS14" s="93">
        <f t="shared" si="13"/>
        <v>29.2</v>
      </c>
      <c r="AT14" s="93">
        <f t="shared" si="14"/>
        <v>8.8000000000000007</v>
      </c>
      <c r="AU14" s="27">
        <f t="shared" si="15"/>
        <v>8.8000000000000007</v>
      </c>
      <c r="AV14" s="28">
        <f t="shared" si="16"/>
        <v>29.2</v>
      </c>
      <c r="AW14" s="21"/>
      <c r="AX14" s="21">
        <f t="shared" si="25"/>
        <v>1.8344402385938353E-2</v>
      </c>
      <c r="AY14" s="50">
        <f t="shared" si="17"/>
        <v>147.9</v>
      </c>
      <c r="AZ14" s="62">
        <f t="shared" si="18"/>
        <v>147.91834440238594</v>
      </c>
      <c r="BA14" s="94">
        <f t="shared" si="19"/>
        <v>12</v>
      </c>
      <c r="BB14" s="62">
        <f t="shared" si="20"/>
        <v>12</v>
      </c>
      <c r="BC14" s="112"/>
      <c r="BF14" s="57"/>
    </row>
    <row r="15" spans="1:58" ht="16.5" customHeight="1" thickTop="1" thickBot="1" x14ac:dyDescent="0.3">
      <c r="A15" s="9"/>
      <c r="B15" s="105"/>
      <c r="C15" s="22">
        <v>3</v>
      </c>
      <c r="D15" s="10">
        <f t="shared" si="0"/>
        <v>6</v>
      </c>
      <c r="E15" s="10"/>
      <c r="F15" s="23" t="s">
        <v>21</v>
      </c>
      <c r="G15" s="64">
        <v>0.2781859578637107</v>
      </c>
      <c r="H15" s="7"/>
      <c r="I15" s="47">
        <v>10</v>
      </c>
      <c r="J15" s="47">
        <v>9.8000000000000007</v>
      </c>
      <c r="K15" s="47">
        <v>10</v>
      </c>
      <c r="L15" s="47">
        <v>9.8000000000000007</v>
      </c>
      <c r="M15" s="2">
        <f t="shared" si="21"/>
        <v>29.8</v>
      </c>
      <c r="N15" s="89">
        <f t="shared" si="22"/>
        <v>9.8000000000000007</v>
      </c>
      <c r="O15" s="30">
        <f t="shared" si="23"/>
        <v>9.8000000000000007</v>
      </c>
      <c r="P15" s="31">
        <f t="shared" si="24"/>
        <v>29.8</v>
      </c>
      <c r="Q15" s="3">
        <v>10</v>
      </c>
      <c r="R15" s="3">
        <v>10</v>
      </c>
      <c r="S15" s="3">
        <v>9.6</v>
      </c>
      <c r="T15" s="3">
        <v>10</v>
      </c>
      <c r="U15" s="90">
        <f t="shared" si="1"/>
        <v>30</v>
      </c>
      <c r="V15" s="90">
        <f t="shared" si="2"/>
        <v>9.6</v>
      </c>
      <c r="W15" s="32">
        <f t="shared" si="3"/>
        <v>9.6</v>
      </c>
      <c r="X15" s="1">
        <f t="shared" si="4"/>
        <v>30</v>
      </c>
      <c r="Y15" s="51">
        <v>9.8000000000000007</v>
      </c>
      <c r="Z15" s="51">
        <v>10</v>
      </c>
      <c r="AA15" s="51">
        <v>9.6</v>
      </c>
      <c r="AB15" s="51">
        <v>9.9</v>
      </c>
      <c r="AC15" s="5">
        <f t="shared" si="5"/>
        <v>29.699999999999996</v>
      </c>
      <c r="AD15" s="91">
        <f t="shared" si="6"/>
        <v>9.6</v>
      </c>
      <c r="AE15" s="33">
        <f t="shared" si="7"/>
        <v>9.6</v>
      </c>
      <c r="AF15" s="34">
        <f t="shared" si="8"/>
        <v>29.699999999999996</v>
      </c>
      <c r="AG15" s="53">
        <v>9.8000000000000007</v>
      </c>
      <c r="AH15" s="53">
        <v>9.9</v>
      </c>
      <c r="AI15" s="53">
        <v>9.9</v>
      </c>
      <c r="AJ15" s="53">
        <v>10</v>
      </c>
      <c r="AK15" s="92">
        <f t="shared" si="9"/>
        <v>29.8</v>
      </c>
      <c r="AL15" s="92">
        <f t="shared" si="10"/>
        <v>9.8000000000000007</v>
      </c>
      <c r="AM15" s="35">
        <f t="shared" si="11"/>
        <v>9.8000000000000007</v>
      </c>
      <c r="AN15" s="36">
        <f t="shared" si="12"/>
        <v>29.8</v>
      </c>
      <c r="AO15" s="55">
        <v>10</v>
      </c>
      <c r="AP15" s="55">
        <v>9.8000000000000007</v>
      </c>
      <c r="AQ15" s="55">
        <v>10</v>
      </c>
      <c r="AR15" s="55">
        <v>9.8000000000000007</v>
      </c>
      <c r="AS15" s="93">
        <f t="shared" si="13"/>
        <v>29.8</v>
      </c>
      <c r="AT15" s="93">
        <f t="shared" si="14"/>
        <v>9.8000000000000007</v>
      </c>
      <c r="AU15" s="27">
        <f t="shared" si="15"/>
        <v>9.8000000000000007</v>
      </c>
      <c r="AV15" s="28">
        <f t="shared" si="16"/>
        <v>29.8</v>
      </c>
      <c r="AW15" s="21"/>
      <c r="AX15" s="21">
        <f t="shared" si="25"/>
        <v>1.8480129115747181E-2</v>
      </c>
      <c r="AY15" s="50">
        <f t="shared" si="17"/>
        <v>149.1</v>
      </c>
      <c r="AZ15" s="62">
        <f t="shared" si="18"/>
        <v>149.11848012911574</v>
      </c>
      <c r="BA15" s="94">
        <f t="shared" si="19"/>
        <v>6</v>
      </c>
      <c r="BB15" s="62">
        <f t="shared" si="20"/>
        <v>6</v>
      </c>
      <c r="BC15" s="112"/>
      <c r="BF15" s="57"/>
    </row>
    <row r="16" spans="1:58" ht="16.5" customHeight="1" thickTop="1" thickBot="1" x14ac:dyDescent="0.3">
      <c r="A16" s="9"/>
      <c r="B16" s="105"/>
      <c r="C16" s="22">
        <v>4</v>
      </c>
      <c r="D16" s="10">
        <f t="shared" si="0"/>
        <v>16</v>
      </c>
      <c r="E16" s="10"/>
      <c r="F16" s="23" t="s">
        <v>22</v>
      </c>
      <c r="G16" s="64">
        <v>6.8046729165201714E-2</v>
      </c>
      <c r="H16" s="7"/>
      <c r="I16" s="48">
        <v>10</v>
      </c>
      <c r="J16" s="48">
        <v>9.4</v>
      </c>
      <c r="K16" s="48">
        <v>10</v>
      </c>
      <c r="L16" s="48">
        <v>9.6999999999999993</v>
      </c>
      <c r="M16" s="2">
        <f t="shared" ref="M16:M20" si="26">SUM(I16:L16)-SMALL(I16:L16,1)</f>
        <v>29.699999999999996</v>
      </c>
      <c r="N16" s="89">
        <f t="shared" ref="N16:N20" si="27">SMALL(I16:L16,1)</f>
        <v>9.4</v>
      </c>
      <c r="O16" s="30">
        <f t="shared" ref="O16:O20" si="28">IF(I16+J16++K16+L16&gt;11,N16,"")</f>
        <v>9.4</v>
      </c>
      <c r="P16" s="31">
        <f t="shared" si="24"/>
        <v>29.699999999999996</v>
      </c>
      <c r="Q16" s="4">
        <v>9.4</v>
      </c>
      <c r="R16" s="4">
        <v>9.9</v>
      </c>
      <c r="S16" s="4">
        <v>9.6999999999999993</v>
      </c>
      <c r="T16" s="4">
        <v>9.3000000000000007</v>
      </c>
      <c r="U16" s="90">
        <f t="shared" si="1"/>
        <v>28.999999999999996</v>
      </c>
      <c r="V16" s="90">
        <f t="shared" si="2"/>
        <v>9.3000000000000007</v>
      </c>
      <c r="W16" s="32">
        <f t="shared" si="3"/>
        <v>9.3000000000000007</v>
      </c>
      <c r="X16" s="1">
        <f t="shared" si="4"/>
        <v>28.999999999999996</v>
      </c>
      <c r="Y16" s="52">
        <v>9</v>
      </c>
      <c r="Z16" s="52">
        <v>10</v>
      </c>
      <c r="AA16" s="52">
        <v>9.5</v>
      </c>
      <c r="AB16" s="52">
        <v>9.9</v>
      </c>
      <c r="AC16" s="5">
        <f t="shared" si="5"/>
        <v>29.4</v>
      </c>
      <c r="AD16" s="91">
        <f t="shared" si="6"/>
        <v>9</v>
      </c>
      <c r="AE16" s="33">
        <f t="shared" si="7"/>
        <v>9</v>
      </c>
      <c r="AF16" s="34">
        <f t="shared" si="8"/>
        <v>29.4</v>
      </c>
      <c r="AG16" s="54">
        <v>9.8000000000000007</v>
      </c>
      <c r="AH16" s="54">
        <v>9.3000000000000007</v>
      </c>
      <c r="AI16" s="54">
        <v>9.6999999999999993</v>
      </c>
      <c r="AJ16" s="54">
        <v>9.5</v>
      </c>
      <c r="AK16" s="92">
        <f t="shared" si="9"/>
        <v>28.999999999999996</v>
      </c>
      <c r="AL16" s="92">
        <f t="shared" si="10"/>
        <v>9.3000000000000007</v>
      </c>
      <c r="AM16" s="35">
        <f t="shared" si="11"/>
        <v>9.3000000000000007</v>
      </c>
      <c r="AN16" s="36">
        <f t="shared" si="12"/>
        <v>28.999999999999996</v>
      </c>
      <c r="AO16" s="56">
        <v>9.5</v>
      </c>
      <c r="AP16" s="56">
        <v>9.5</v>
      </c>
      <c r="AQ16" s="56">
        <v>9.4</v>
      </c>
      <c r="AR16" s="56">
        <v>9.3000000000000007</v>
      </c>
      <c r="AS16" s="93">
        <f t="shared" si="13"/>
        <v>28.400000000000002</v>
      </c>
      <c r="AT16" s="93">
        <f t="shared" si="14"/>
        <v>9.3000000000000007</v>
      </c>
      <c r="AU16" s="27">
        <f t="shared" si="15"/>
        <v>9.3000000000000007</v>
      </c>
      <c r="AV16" s="28">
        <f t="shared" si="16"/>
        <v>28.400000000000002</v>
      </c>
      <c r="AW16" s="21"/>
      <c r="AX16" s="21">
        <f t="shared" si="25"/>
        <v>1.7805158280374992E-2</v>
      </c>
      <c r="AY16" s="50">
        <f t="shared" si="17"/>
        <v>145.5</v>
      </c>
      <c r="AZ16" s="62">
        <f t="shared" si="18"/>
        <v>145.51780515828037</v>
      </c>
      <c r="BA16" s="94">
        <f t="shared" si="19"/>
        <v>16</v>
      </c>
      <c r="BB16" s="62">
        <f t="shared" si="20"/>
        <v>16</v>
      </c>
      <c r="BC16" s="112"/>
      <c r="BF16" s="57"/>
    </row>
    <row r="17" spans="1:90" s="97" customFormat="1" ht="16.5" thickTop="1" thickBot="1" x14ac:dyDescent="0.3">
      <c r="A17" s="24"/>
      <c r="B17" s="105"/>
      <c r="C17" s="22">
        <v>5</v>
      </c>
      <c r="D17" s="25">
        <f t="shared" si="0"/>
        <v>7</v>
      </c>
      <c r="E17" s="25"/>
      <c r="F17" s="23" t="s">
        <v>23</v>
      </c>
      <c r="G17" s="64">
        <v>0.39545089520616183</v>
      </c>
      <c r="H17" s="7"/>
      <c r="I17" s="47">
        <v>9.8000000000000007</v>
      </c>
      <c r="J17" s="47">
        <v>10</v>
      </c>
      <c r="K17" s="47">
        <v>9.9</v>
      </c>
      <c r="L17" s="47">
        <v>9.9</v>
      </c>
      <c r="M17" s="2">
        <f t="shared" si="26"/>
        <v>29.8</v>
      </c>
      <c r="N17" s="89">
        <f t="shared" si="27"/>
        <v>9.8000000000000007</v>
      </c>
      <c r="O17" s="30">
        <f t="shared" si="28"/>
        <v>9.8000000000000007</v>
      </c>
      <c r="P17" s="31">
        <f t="shared" si="24"/>
        <v>29.8</v>
      </c>
      <c r="Q17" s="3">
        <v>9.9</v>
      </c>
      <c r="R17" s="3">
        <v>10</v>
      </c>
      <c r="S17" s="3">
        <v>10</v>
      </c>
      <c r="T17" s="3">
        <v>9.4</v>
      </c>
      <c r="U17" s="90">
        <f t="shared" si="1"/>
        <v>29.9</v>
      </c>
      <c r="V17" s="90">
        <f t="shared" si="2"/>
        <v>9.4</v>
      </c>
      <c r="W17" s="32">
        <f t="shared" si="3"/>
        <v>9.4</v>
      </c>
      <c r="X17" s="1">
        <f t="shared" si="4"/>
        <v>29.9</v>
      </c>
      <c r="Y17" s="51">
        <v>9.4</v>
      </c>
      <c r="Z17" s="51">
        <v>10</v>
      </c>
      <c r="AA17" s="51">
        <v>9.6999999999999993</v>
      </c>
      <c r="AB17" s="51">
        <v>10</v>
      </c>
      <c r="AC17" s="5">
        <f t="shared" si="5"/>
        <v>29.699999999999996</v>
      </c>
      <c r="AD17" s="91">
        <f t="shared" si="6"/>
        <v>9.4</v>
      </c>
      <c r="AE17" s="33">
        <f t="shared" si="7"/>
        <v>9.4</v>
      </c>
      <c r="AF17" s="34">
        <f t="shared" si="8"/>
        <v>29.699999999999996</v>
      </c>
      <c r="AG17" s="53">
        <v>9.8000000000000007</v>
      </c>
      <c r="AH17" s="53">
        <v>9.6</v>
      </c>
      <c r="AI17" s="53">
        <v>10</v>
      </c>
      <c r="AJ17" s="53">
        <v>9.9</v>
      </c>
      <c r="AK17" s="92">
        <f t="shared" si="9"/>
        <v>29.699999999999996</v>
      </c>
      <c r="AL17" s="92">
        <f t="shared" si="10"/>
        <v>9.6</v>
      </c>
      <c r="AM17" s="35">
        <f t="shared" si="11"/>
        <v>9.6</v>
      </c>
      <c r="AN17" s="36">
        <f t="shared" si="12"/>
        <v>29.699999999999996</v>
      </c>
      <c r="AO17" s="55">
        <v>9.9</v>
      </c>
      <c r="AP17" s="55">
        <v>10</v>
      </c>
      <c r="AQ17" s="55">
        <v>10</v>
      </c>
      <c r="AR17" s="55">
        <v>10</v>
      </c>
      <c r="AS17" s="93">
        <f t="shared" si="13"/>
        <v>30</v>
      </c>
      <c r="AT17" s="93">
        <f t="shared" si="14"/>
        <v>9.9</v>
      </c>
      <c r="AU17" s="27">
        <f t="shared" si="15"/>
        <v>9.9</v>
      </c>
      <c r="AV17" s="28">
        <f t="shared" si="16"/>
        <v>30</v>
      </c>
      <c r="AW17" s="29"/>
      <c r="AX17" s="21">
        <f t="shared" si="25"/>
        <v>1.8455442705371236E-2</v>
      </c>
      <c r="AY17" s="50">
        <f t="shared" si="17"/>
        <v>149.1</v>
      </c>
      <c r="AZ17" s="95">
        <f t="shared" si="18"/>
        <v>149.11845544270537</v>
      </c>
      <c r="BA17" s="96">
        <f t="shared" si="19"/>
        <v>6</v>
      </c>
      <c r="BB17" s="95">
        <f t="shared" si="20"/>
        <v>6</v>
      </c>
      <c r="BC17" s="112"/>
      <c r="BF17" s="57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</row>
    <row r="18" spans="1:90" ht="16.5" customHeight="1" thickTop="1" thickBot="1" x14ac:dyDescent="0.3">
      <c r="A18" s="9"/>
      <c r="B18" s="105"/>
      <c r="C18" s="22">
        <v>6</v>
      </c>
      <c r="D18" s="10">
        <f t="shared" si="0"/>
        <v>3</v>
      </c>
      <c r="E18" s="10"/>
      <c r="F18" s="23" t="s">
        <v>24</v>
      </c>
      <c r="G18" s="64">
        <v>0.55137520549124497</v>
      </c>
      <c r="H18" s="7"/>
      <c r="I18" s="48">
        <v>9.9</v>
      </c>
      <c r="J18" s="48">
        <v>9.9</v>
      </c>
      <c r="K18" s="48">
        <v>10</v>
      </c>
      <c r="L18" s="48">
        <v>10</v>
      </c>
      <c r="M18" s="2">
        <f t="shared" si="26"/>
        <v>29.9</v>
      </c>
      <c r="N18" s="89">
        <f t="shared" si="27"/>
        <v>9.9</v>
      </c>
      <c r="O18" s="30">
        <f t="shared" si="28"/>
        <v>9.9</v>
      </c>
      <c r="P18" s="31">
        <f t="shared" si="24"/>
        <v>29.9</v>
      </c>
      <c r="Q18" s="4">
        <v>10</v>
      </c>
      <c r="R18" s="4">
        <v>10</v>
      </c>
      <c r="S18" s="4">
        <v>10</v>
      </c>
      <c r="T18" s="4">
        <v>9.8000000000000007</v>
      </c>
      <c r="U18" s="90">
        <f t="shared" si="1"/>
        <v>29.999999999999996</v>
      </c>
      <c r="V18" s="90">
        <f t="shared" si="2"/>
        <v>9.8000000000000007</v>
      </c>
      <c r="W18" s="32">
        <f t="shared" si="3"/>
        <v>9.8000000000000007</v>
      </c>
      <c r="X18" s="1">
        <f t="shared" si="4"/>
        <v>29.999999999999996</v>
      </c>
      <c r="Y18" s="52">
        <v>10</v>
      </c>
      <c r="Z18" s="52">
        <v>10</v>
      </c>
      <c r="AA18" s="52">
        <v>9.9</v>
      </c>
      <c r="AB18" s="52">
        <v>9.9</v>
      </c>
      <c r="AC18" s="5">
        <f t="shared" si="5"/>
        <v>29.9</v>
      </c>
      <c r="AD18" s="91">
        <f t="shared" si="6"/>
        <v>9.9</v>
      </c>
      <c r="AE18" s="33">
        <f t="shared" si="7"/>
        <v>9.9</v>
      </c>
      <c r="AF18" s="34">
        <f t="shared" si="8"/>
        <v>29.9</v>
      </c>
      <c r="AG18" s="54">
        <v>10</v>
      </c>
      <c r="AH18" s="54">
        <v>9.9</v>
      </c>
      <c r="AI18" s="54">
        <v>9.8000000000000007</v>
      </c>
      <c r="AJ18" s="54">
        <v>9.6999999999999993</v>
      </c>
      <c r="AK18" s="92">
        <f t="shared" si="9"/>
        <v>29.7</v>
      </c>
      <c r="AL18" s="92">
        <f t="shared" si="10"/>
        <v>9.6999999999999993</v>
      </c>
      <c r="AM18" s="35">
        <f t="shared" si="11"/>
        <v>9.6999999999999993</v>
      </c>
      <c r="AN18" s="36">
        <f t="shared" si="12"/>
        <v>29.7</v>
      </c>
      <c r="AO18" s="56">
        <v>9.9</v>
      </c>
      <c r="AP18" s="56">
        <v>9.9</v>
      </c>
      <c r="AQ18" s="56">
        <v>10</v>
      </c>
      <c r="AR18" s="56">
        <v>9.6999999999999993</v>
      </c>
      <c r="AS18" s="93">
        <f t="shared" si="13"/>
        <v>29.8</v>
      </c>
      <c r="AT18" s="93">
        <f t="shared" si="14"/>
        <v>9.6999999999999993</v>
      </c>
      <c r="AU18" s="27">
        <f t="shared" si="15"/>
        <v>9.6999999999999993</v>
      </c>
      <c r="AV18" s="28">
        <f t="shared" si="16"/>
        <v>29.8</v>
      </c>
      <c r="AW18" s="21"/>
      <c r="AX18" s="21">
        <f t="shared" si="25"/>
        <v>1.8285358251232946E-2</v>
      </c>
      <c r="AY18" s="50">
        <f t="shared" si="17"/>
        <v>149.29999999999998</v>
      </c>
      <c r="AZ18" s="62">
        <f t="shared" si="18"/>
        <v>149.31828535825122</v>
      </c>
      <c r="BA18" s="94">
        <f t="shared" si="19"/>
        <v>3</v>
      </c>
      <c r="BB18" s="62">
        <f t="shared" si="20"/>
        <v>3</v>
      </c>
      <c r="BC18" s="112"/>
      <c r="BF18" s="57"/>
    </row>
    <row r="19" spans="1:90" ht="16.5" thickTop="1" thickBot="1" x14ac:dyDescent="0.3">
      <c r="A19" s="9"/>
      <c r="B19" s="105"/>
      <c r="C19" s="22">
        <v>7</v>
      </c>
      <c r="D19" s="10">
        <f t="shared" si="0"/>
        <v>1</v>
      </c>
      <c r="E19" s="10"/>
      <c r="F19" s="23" t="s">
        <v>25</v>
      </c>
      <c r="G19" s="64">
        <v>0.78759051711221628</v>
      </c>
      <c r="H19" s="7"/>
      <c r="I19" s="47">
        <v>10</v>
      </c>
      <c r="J19" s="47">
        <v>10</v>
      </c>
      <c r="K19" s="47">
        <v>10</v>
      </c>
      <c r="L19" s="47">
        <v>9.9</v>
      </c>
      <c r="M19" s="2">
        <f t="shared" si="26"/>
        <v>30</v>
      </c>
      <c r="N19" s="89">
        <f t="shared" si="27"/>
        <v>9.9</v>
      </c>
      <c r="O19" s="30">
        <f t="shared" si="28"/>
        <v>9.9</v>
      </c>
      <c r="P19" s="31">
        <f t="shared" si="24"/>
        <v>30</v>
      </c>
      <c r="Q19" s="3">
        <v>10</v>
      </c>
      <c r="R19" s="3">
        <v>10</v>
      </c>
      <c r="S19" s="3">
        <v>10</v>
      </c>
      <c r="T19" s="3">
        <v>9.9</v>
      </c>
      <c r="U19" s="90">
        <f t="shared" si="1"/>
        <v>30</v>
      </c>
      <c r="V19" s="90">
        <f t="shared" si="2"/>
        <v>9.9</v>
      </c>
      <c r="W19" s="32">
        <f t="shared" si="3"/>
        <v>9.9</v>
      </c>
      <c r="X19" s="1">
        <f t="shared" si="4"/>
        <v>30</v>
      </c>
      <c r="Y19" s="51">
        <v>9.6</v>
      </c>
      <c r="Z19" s="51">
        <v>10</v>
      </c>
      <c r="AA19" s="51">
        <v>9.8000000000000007</v>
      </c>
      <c r="AB19" s="51">
        <v>9.9</v>
      </c>
      <c r="AC19" s="5">
        <f t="shared" si="5"/>
        <v>29.700000000000003</v>
      </c>
      <c r="AD19" s="91">
        <f t="shared" si="6"/>
        <v>9.6</v>
      </c>
      <c r="AE19" s="33">
        <f t="shared" si="7"/>
        <v>9.6</v>
      </c>
      <c r="AF19" s="34">
        <f t="shared" si="8"/>
        <v>29.700000000000003</v>
      </c>
      <c r="AG19" s="53">
        <v>10</v>
      </c>
      <c r="AH19" s="53">
        <v>10</v>
      </c>
      <c r="AI19" s="53">
        <v>9.9</v>
      </c>
      <c r="AJ19" s="53">
        <v>10</v>
      </c>
      <c r="AK19" s="92">
        <f t="shared" si="9"/>
        <v>30</v>
      </c>
      <c r="AL19" s="92">
        <f t="shared" si="10"/>
        <v>9.9</v>
      </c>
      <c r="AM19" s="35">
        <f t="shared" si="11"/>
        <v>9.9</v>
      </c>
      <c r="AN19" s="36">
        <f t="shared" si="12"/>
        <v>30</v>
      </c>
      <c r="AO19" s="55">
        <v>9.9</v>
      </c>
      <c r="AP19" s="55">
        <v>9.9</v>
      </c>
      <c r="AQ19" s="55">
        <v>10</v>
      </c>
      <c r="AR19" s="55">
        <v>10</v>
      </c>
      <c r="AS19" s="93">
        <f t="shared" si="13"/>
        <v>29.9</v>
      </c>
      <c r="AT19" s="93">
        <f t="shared" si="14"/>
        <v>9.9</v>
      </c>
      <c r="AU19" s="27">
        <f t="shared" si="15"/>
        <v>9.9</v>
      </c>
      <c r="AV19" s="28">
        <f t="shared" si="16"/>
        <v>29.9</v>
      </c>
      <c r="AW19" s="21"/>
      <c r="AX19" s="21">
        <f t="shared" si="25"/>
        <v>1.8598055543102676E-2</v>
      </c>
      <c r="AY19" s="50">
        <f t="shared" si="17"/>
        <v>149.6</v>
      </c>
      <c r="AZ19" s="62">
        <f t="shared" si="18"/>
        <v>149.61859805554309</v>
      </c>
      <c r="BA19" s="94">
        <f t="shared" si="19"/>
        <v>1</v>
      </c>
      <c r="BB19" s="62">
        <f t="shared" si="20"/>
        <v>1</v>
      </c>
      <c r="BC19" s="112"/>
      <c r="BF19" s="57"/>
    </row>
    <row r="20" spans="1:90" ht="16.5" thickTop="1" thickBot="1" x14ac:dyDescent="0.3">
      <c r="A20" s="9"/>
      <c r="B20" s="106"/>
      <c r="C20" s="26">
        <v>8</v>
      </c>
      <c r="D20" s="10">
        <f t="shared" si="0"/>
        <v>4</v>
      </c>
      <c r="E20" s="10"/>
      <c r="F20" s="23" t="s">
        <v>26</v>
      </c>
      <c r="G20" s="64">
        <v>0.62475974416613544</v>
      </c>
      <c r="H20" s="7"/>
      <c r="I20" s="48">
        <v>10</v>
      </c>
      <c r="J20" s="48">
        <v>10</v>
      </c>
      <c r="K20" s="48">
        <v>9.8000000000000007</v>
      </c>
      <c r="L20" s="48">
        <v>10</v>
      </c>
      <c r="M20" s="2">
        <f t="shared" si="26"/>
        <v>29.999999999999996</v>
      </c>
      <c r="N20" s="89">
        <f t="shared" si="27"/>
        <v>9.8000000000000007</v>
      </c>
      <c r="O20" s="30">
        <f t="shared" si="28"/>
        <v>9.8000000000000007</v>
      </c>
      <c r="P20" s="31">
        <f t="shared" si="24"/>
        <v>29.999999999999996</v>
      </c>
      <c r="Q20" s="4">
        <v>10</v>
      </c>
      <c r="R20" s="4">
        <v>10</v>
      </c>
      <c r="S20" s="4">
        <v>10</v>
      </c>
      <c r="T20" s="4">
        <v>9.9</v>
      </c>
      <c r="U20" s="90">
        <f t="shared" si="1"/>
        <v>30</v>
      </c>
      <c r="V20" s="90">
        <f t="shared" si="2"/>
        <v>9.9</v>
      </c>
      <c r="W20" s="32">
        <f t="shared" si="3"/>
        <v>9.9</v>
      </c>
      <c r="X20" s="1">
        <f t="shared" si="4"/>
        <v>30</v>
      </c>
      <c r="Y20" s="52">
        <v>9.6999999999999993</v>
      </c>
      <c r="Z20" s="52">
        <v>10</v>
      </c>
      <c r="AA20" s="52">
        <v>9.6999999999999993</v>
      </c>
      <c r="AB20" s="52">
        <v>10</v>
      </c>
      <c r="AC20" s="5">
        <f t="shared" si="5"/>
        <v>29.7</v>
      </c>
      <c r="AD20" s="91">
        <f t="shared" si="6"/>
        <v>9.6999999999999993</v>
      </c>
      <c r="AE20" s="33">
        <f t="shared" si="7"/>
        <v>9.6999999999999993</v>
      </c>
      <c r="AF20" s="34">
        <f t="shared" si="8"/>
        <v>29.7</v>
      </c>
      <c r="AG20" s="54">
        <v>9.9</v>
      </c>
      <c r="AH20" s="54">
        <v>10</v>
      </c>
      <c r="AI20" s="54">
        <v>10</v>
      </c>
      <c r="AJ20" s="54">
        <v>10</v>
      </c>
      <c r="AK20" s="92">
        <f t="shared" si="9"/>
        <v>30</v>
      </c>
      <c r="AL20" s="92">
        <f t="shared" si="10"/>
        <v>9.9</v>
      </c>
      <c r="AM20" s="35">
        <f t="shared" si="11"/>
        <v>9.9</v>
      </c>
      <c r="AN20" s="36">
        <f t="shared" si="12"/>
        <v>30</v>
      </c>
      <c r="AO20" s="56">
        <v>9.9</v>
      </c>
      <c r="AP20" s="56">
        <v>9.6999999999999993</v>
      </c>
      <c r="AQ20" s="56">
        <v>9.8000000000000007</v>
      </c>
      <c r="AR20" s="56">
        <v>9.8000000000000007</v>
      </c>
      <c r="AS20" s="93">
        <f t="shared" si="13"/>
        <v>29.500000000000004</v>
      </c>
      <c r="AT20" s="93">
        <f t="shared" si="14"/>
        <v>9.6999999999999993</v>
      </c>
      <c r="AU20" s="27">
        <f t="shared" si="15"/>
        <v>9.6999999999999993</v>
      </c>
      <c r="AV20" s="28">
        <f t="shared" si="16"/>
        <v>29.500000000000004</v>
      </c>
      <c r="AW20" s="21"/>
      <c r="AX20" s="21">
        <f t="shared" si="25"/>
        <v>1.8497068558465002E-2</v>
      </c>
      <c r="AY20" s="50">
        <f t="shared" si="17"/>
        <v>149.20000000000002</v>
      </c>
      <c r="AZ20" s="62">
        <f t="shared" si="18"/>
        <v>149.21849706855849</v>
      </c>
      <c r="BA20" s="94">
        <f t="shared" si="19"/>
        <v>4</v>
      </c>
      <c r="BB20" s="62">
        <f t="shared" si="20"/>
        <v>4</v>
      </c>
      <c r="BC20" s="112"/>
      <c r="BF20" s="57"/>
    </row>
    <row r="21" spans="1:90" s="58" customFormat="1" ht="16.5" customHeight="1" x14ac:dyDescent="0.25">
      <c r="A21" s="108" t="s">
        <v>10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9"/>
      <c r="BB21" s="100"/>
      <c r="BC21" s="100"/>
      <c r="BF21" s="9"/>
    </row>
    <row r="22" spans="1:90" s="58" customFormat="1" x14ac:dyDescent="0.25">
      <c r="B22" s="60"/>
      <c r="C22" s="6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90" s="58" customFormat="1" x14ac:dyDescent="0.25">
      <c r="B23" s="60"/>
      <c r="C23" s="6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90" s="58" customFormat="1" x14ac:dyDescent="0.25">
      <c r="B24" s="60"/>
      <c r="C24" s="6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90" s="58" customFormat="1" x14ac:dyDescent="0.25">
      <c r="B25" s="60"/>
      <c r="C25" s="6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90" s="58" customFormat="1" x14ac:dyDescent="0.25">
      <c r="B26" s="60"/>
      <c r="C26" s="6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90" s="58" customFormat="1" x14ac:dyDescent="0.25">
      <c r="B27" s="60"/>
      <c r="C27" s="6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90" s="58" customFormat="1" x14ac:dyDescent="0.25">
      <c r="B28" s="60"/>
      <c r="C28" s="6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90" s="58" customFormat="1" x14ac:dyDescent="0.25">
      <c r="B29" s="60"/>
      <c r="C29" s="6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90" s="58" customFormat="1" x14ac:dyDescent="0.25">
      <c r="B30" s="60"/>
      <c r="C30" s="6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90" s="58" customFormat="1" x14ac:dyDescent="0.25">
      <c r="B31" s="60"/>
      <c r="C31" s="6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90" s="58" customFormat="1" x14ac:dyDescent="0.25">
      <c r="B32" s="60"/>
      <c r="C32" s="6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s="58" customFormat="1" x14ac:dyDescent="0.25">
      <c r="B33" s="60"/>
      <c r="C33" s="6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s="58" customFormat="1" x14ac:dyDescent="0.25">
      <c r="B34" s="60"/>
      <c r="C34" s="6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2:55" s="58" customFormat="1" x14ac:dyDescent="0.25">
      <c r="B35" s="60"/>
      <c r="C35" s="6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2:55" s="58" customFormat="1" x14ac:dyDescent="0.25">
      <c r="B36" s="60"/>
      <c r="C36" s="6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2:55" s="58" customFormat="1" x14ac:dyDescent="0.25">
      <c r="B37" s="60"/>
      <c r="C37" s="6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2:55" s="58" customFormat="1" x14ac:dyDescent="0.25">
      <c r="B38" s="60"/>
      <c r="C38" s="6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2:55" s="58" customFormat="1" x14ac:dyDescent="0.25">
      <c r="B39" s="60"/>
      <c r="C39" s="6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2:55" s="58" customFormat="1" x14ac:dyDescent="0.25">
      <c r="B40" s="60"/>
      <c r="C40" s="6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2:55" s="58" customFormat="1" x14ac:dyDescent="0.25">
      <c r="B41" s="60"/>
      <c r="C41" s="6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2:55" s="58" customFormat="1" x14ac:dyDescent="0.25">
      <c r="B42" s="60"/>
      <c r="C42" s="6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2:55" s="58" customFormat="1" x14ac:dyDescent="0.25">
      <c r="B43" s="60"/>
      <c r="C43" s="6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2:55" s="58" customFormat="1" x14ac:dyDescent="0.25">
      <c r="B44" s="60"/>
      <c r="C44" s="6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2:55" s="58" customFormat="1" x14ac:dyDescent="0.25">
      <c r="B45" s="60"/>
      <c r="C45" s="6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2:55" s="58" customFormat="1" x14ac:dyDescent="0.25">
      <c r="B46" s="60"/>
      <c r="C46" s="6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2:55" s="58" customFormat="1" x14ac:dyDescent="0.25">
      <c r="B47" s="60"/>
      <c r="C47" s="6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2:55" s="58" customFormat="1" x14ac:dyDescent="0.25">
      <c r="B48" s="60"/>
      <c r="C48" s="6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2:55" s="58" customFormat="1" x14ac:dyDescent="0.25">
      <c r="B49" s="60"/>
      <c r="C49" s="6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2:55" s="58" customFormat="1" x14ac:dyDescent="0.25">
      <c r="B50" s="60"/>
      <c r="C50" s="6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2:55" s="58" customFormat="1" x14ac:dyDescent="0.25">
      <c r="B51" s="60"/>
      <c r="C51" s="6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2:55" s="58" customFormat="1" x14ac:dyDescent="0.25">
      <c r="B52" s="60"/>
      <c r="C52" s="6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2:55" s="58" customFormat="1" x14ac:dyDescent="0.25">
      <c r="B53" s="60"/>
      <c r="C53" s="6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2:55" s="58" customFormat="1" x14ac:dyDescent="0.25">
      <c r="B54" s="60"/>
      <c r="C54" s="6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2:55" s="58" customFormat="1" x14ac:dyDescent="0.25">
      <c r="B55" s="60"/>
      <c r="C55" s="6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2:55" s="58" customFormat="1" x14ac:dyDescent="0.25">
      <c r="B56" s="60"/>
      <c r="C56" s="6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2:55" s="58" customFormat="1" x14ac:dyDescent="0.25">
      <c r="B57" s="60"/>
      <c r="C57" s="6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2:55" s="58" customFormat="1" x14ac:dyDescent="0.25">
      <c r="B58" s="60"/>
      <c r="C58" s="6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2:55" s="58" customFormat="1" x14ac:dyDescent="0.25">
      <c r="B59" s="60"/>
      <c r="C59" s="6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2:55" s="58" customFormat="1" x14ac:dyDescent="0.25">
      <c r="B60" s="60"/>
      <c r="C60" s="6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2:55" s="58" customFormat="1" x14ac:dyDescent="0.25">
      <c r="B61" s="60"/>
      <c r="C61" s="6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2:55" s="58" customFormat="1" x14ac:dyDescent="0.25">
      <c r="B62" s="60"/>
      <c r="C62" s="6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2:55" s="58" customFormat="1" x14ac:dyDescent="0.25">
      <c r="B63" s="60"/>
      <c r="C63" s="6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2:55" s="58" customFormat="1" x14ac:dyDescent="0.25">
      <c r="B64" s="60"/>
      <c r="C64" s="6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2:55" s="58" customFormat="1" x14ac:dyDescent="0.25">
      <c r="B65" s="60"/>
      <c r="C65" s="6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2:55" s="58" customFormat="1" x14ac:dyDescent="0.25">
      <c r="B66" s="60"/>
      <c r="C66" s="6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2:55" s="58" customFormat="1" x14ac:dyDescent="0.25">
      <c r="B67" s="60"/>
      <c r="C67" s="6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2:55" s="58" customFormat="1" x14ac:dyDescent="0.25">
      <c r="B68" s="60"/>
      <c r="C68" s="6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2:55" s="58" customFormat="1" x14ac:dyDescent="0.25">
      <c r="B69" s="60"/>
      <c r="C69" s="6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2:55" s="58" customFormat="1" x14ac:dyDescent="0.25">
      <c r="B70" s="60"/>
      <c r="C70" s="6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2:55" s="58" customFormat="1" x14ac:dyDescent="0.25">
      <c r="B71" s="60"/>
      <c r="C71" s="6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2:55" s="58" customFormat="1" x14ac:dyDescent="0.25">
      <c r="B72" s="60"/>
      <c r="C72" s="6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2:55" s="58" customFormat="1" x14ac:dyDescent="0.25">
      <c r="B73" s="60"/>
      <c r="C73" s="6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2:55" s="58" customFormat="1" x14ac:dyDescent="0.25">
      <c r="B74" s="60"/>
      <c r="C74" s="6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2:55" s="58" customFormat="1" x14ac:dyDescent="0.25">
      <c r="B75" s="60"/>
      <c r="C75" s="6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2:55" s="58" customFormat="1" x14ac:dyDescent="0.25">
      <c r="B76" s="60"/>
      <c r="C76" s="6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2:55" s="58" customFormat="1" x14ac:dyDescent="0.25">
      <c r="B77" s="60"/>
      <c r="C77" s="6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2:55" s="58" customFormat="1" x14ac:dyDescent="0.25">
      <c r="B78" s="60"/>
      <c r="C78" s="6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2:55" s="58" customFormat="1" x14ac:dyDescent="0.25">
      <c r="B79" s="60"/>
      <c r="C79" s="6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2:55" s="58" customFormat="1" x14ac:dyDescent="0.25">
      <c r="B80" s="60"/>
      <c r="C80" s="6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2:55" s="58" customFormat="1" x14ac:dyDescent="0.25">
      <c r="B81" s="60"/>
      <c r="C81" s="6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2:55" s="58" customFormat="1" x14ac:dyDescent="0.25">
      <c r="B82" s="60"/>
      <c r="C82" s="6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2:55" s="58" customFormat="1" x14ac:dyDescent="0.25">
      <c r="B83" s="60"/>
      <c r="C83" s="6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2:55" s="58" customFormat="1" x14ac:dyDescent="0.25">
      <c r="B84" s="60"/>
      <c r="C84" s="6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2:55" s="58" customFormat="1" x14ac:dyDescent="0.25">
      <c r="B85" s="60"/>
      <c r="C85" s="6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2:55" s="58" customFormat="1" x14ac:dyDescent="0.25">
      <c r="B86" s="60"/>
      <c r="C86" s="6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2:55" s="58" customFormat="1" x14ac:dyDescent="0.25">
      <c r="B87" s="60"/>
      <c r="C87" s="6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2:55" s="58" customFormat="1" x14ac:dyDescent="0.25">
      <c r="B88" s="60"/>
      <c r="C88" s="6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2:55" s="58" customFormat="1" x14ac:dyDescent="0.25">
      <c r="B89" s="60"/>
      <c r="C89" s="6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2:55" s="58" customFormat="1" x14ac:dyDescent="0.25">
      <c r="B90" s="60"/>
      <c r="C90" s="6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2:55" s="58" customFormat="1" x14ac:dyDescent="0.25">
      <c r="B91" s="60"/>
      <c r="C91" s="6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2:55" s="58" customFormat="1" x14ac:dyDescent="0.25">
      <c r="B92" s="60"/>
      <c r="C92" s="6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2:55" s="58" customFormat="1" x14ac:dyDescent="0.25">
      <c r="B93" s="60"/>
      <c r="C93" s="6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2:55" s="58" customFormat="1" x14ac:dyDescent="0.25">
      <c r="B94" s="60"/>
      <c r="C94" s="6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2:55" s="58" customFormat="1" x14ac:dyDescent="0.25">
      <c r="B95" s="60"/>
      <c r="C95" s="6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2:55" s="58" customFormat="1" x14ac:dyDescent="0.25">
      <c r="B96" s="60"/>
      <c r="C96" s="6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2:55" s="58" customFormat="1" x14ac:dyDescent="0.25">
      <c r="B97" s="60"/>
      <c r="C97" s="6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2:55" s="58" customFormat="1" x14ac:dyDescent="0.25">
      <c r="B98" s="60"/>
      <c r="C98" s="6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2:55" s="58" customFormat="1" x14ac:dyDescent="0.25">
      <c r="B99" s="60"/>
      <c r="C99" s="6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2:55" s="58" customFormat="1" x14ac:dyDescent="0.25">
      <c r="B100" s="60"/>
      <c r="C100" s="6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2:55" s="58" customFormat="1" x14ac:dyDescent="0.25">
      <c r="B101" s="60"/>
      <c r="C101" s="6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2:55" s="58" customFormat="1" x14ac:dyDescent="0.25">
      <c r="B102" s="60"/>
      <c r="C102" s="6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2:55" s="58" customFormat="1" x14ac:dyDescent="0.25">
      <c r="B103" s="60"/>
      <c r="C103" s="6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2:55" s="58" customFormat="1" x14ac:dyDescent="0.25">
      <c r="B104" s="60"/>
      <c r="C104" s="6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2:55" s="58" customFormat="1" x14ac:dyDescent="0.25">
      <c r="B105" s="60"/>
      <c r="C105" s="6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2:55" s="58" customFormat="1" x14ac:dyDescent="0.25">
      <c r="B106" s="60"/>
      <c r="C106" s="6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2:55" s="58" customFormat="1" x14ac:dyDescent="0.25">
      <c r="B107" s="60"/>
      <c r="C107" s="6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2:55" s="58" customFormat="1" x14ac:dyDescent="0.25">
      <c r="B108" s="60"/>
      <c r="C108" s="6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2:55" s="58" customFormat="1" x14ac:dyDescent="0.25">
      <c r="B109" s="60"/>
      <c r="C109" s="6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2:55" s="58" customFormat="1" x14ac:dyDescent="0.25">
      <c r="B110" s="60"/>
      <c r="C110" s="6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2:55" s="58" customFormat="1" x14ac:dyDescent="0.25">
      <c r="B111" s="60"/>
      <c r="C111" s="6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2:55" s="58" customFormat="1" x14ac:dyDescent="0.25">
      <c r="B112" s="60"/>
      <c r="C112" s="6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2:55" s="58" customFormat="1" x14ac:dyDescent="0.25">
      <c r="B113" s="60"/>
      <c r="C113" s="6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2:55" s="58" customFormat="1" x14ac:dyDescent="0.25">
      <c r="B114" s="60"/>
      <c r="C114" s="6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2:55" s="58" customFormat="1" x14ac:dyDescent="0.25">
      <c r="B115" s="60"/>
      <c r="C115" s="6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2:55" s="58" customFormat="1" x14ac:dyDescent="0.25">
      <c r="B116" s="60"/>
      <c r="C116" s="6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</sheetData>
  <sheetProtection algorithmName="SHA-512" hashValue="iIjuqsl2owFwdGaaoqiiJ1X30zVDF6rsSu34WaRIZ5EhVk2Ko4Nf13JIdinU/lbhx+kNxFTztNJkFYXepgF+ew==" saltValue="AI3aoQaUwzerx2lJPEDgWA==" spinCount="100000" sheet="1" formatCells="0" formatColumns="0" formatRows="0" insertColumns="0" insertRows="0" insertHyperlinks="0" deleteColumns="0" deleteRows="0" sort="0" autoFilter="0" pivotTables="0"/>
  <mergeCells count="14">
    <mergeCell ref="BC3:BC20"/>
    <mergeCell ref="C3:F4"/>
    <mergeCell ref="H3:H4"/>
    <mergeCell ref="I3:P3"/>
    <mergeCell ref="Q3:X3"/>
    <mergeCell ref="Y3:AF3"/>
    <mergeCell ref="AG3:AN3"/>
    <mergeCell ref="AO3:AV3"/>
    <mergeCell ref="AY3:AY4"/>
    <mergeCell ref="B5:B12"/>
    <mergeCell ref="B13:B20"/>
    <mergeCell ref="A1:BA2"/>
    <mergeCell ref="A21:BA21"/>
    <mergeCell ref="BA3:BA4"/>
  </mergeCells>
  <phoneticPr fontId="4" type="noConversion"/>
  <dataValidations count="3">
    <dataValidation type="decimal" allowBlank="1" showInputMessage="1" showErrorMessage="1" error="As obrigatoriedades devem ser preenchidas com valores negativos, separados por vírgulas. Ex: -1,0; -0,5; -2,0." sqref="H5:H20" xr:uid="{00000000-0002-0000-0100-000000000000}">
      <formula1>-50</formula1>
      <formula2>-0.1</formula2>
    </dataValidation>
    <dataValidation allowBlank="1" errorTitle="Atenção" error="As notas devem ser dispostas de 07 (sete) a 10 (dez) pontos, com fracionamento de 0,1 (um décimo)." sqref="U5:X20 AC5:AF20 AK5:AN20 M5:P20" xr:uid="{00000000-0002-0000-0100-000002000000}"/>
    <dataValidation type="decimal" operator="greaterThanOrEqual" allowBlank="1" showInputMessage="1" showErrorMessage="1" sqref="I5:L20 Q5:T20 Y5:AB20 AG5:AJ20 AO5:AR20" xr:uid="{D60BBA7D-B18E-495D-B18D-93564957E3A0}">
      <formula1>8</formula1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2DBD-27EF-495C-AA2F-31B4B6122492}">
  <dimension ref="B1:F23"/>
  <sheetViews>
    <sheetView showGridLines="0" showRowColHeaders="0" tabSelected="1" zoomScale="110" zoomScaleNormal="110" workbookViewId="0">
      <selection activeCell="J19" sqref="J19"/>
    </sheetView>
  </sheetViews>
  <sheetFormatPr defaultRowHeight="15" x14ac:dyDescent="0.25"/>
  <cols>
    <col min="1" max="1" width="1.140625" customWidth="1"/>
    <col min="2" max="2" width="4.7109375" customWidth="1"/>
    <col min="3" max="3" width="4.85546875" customWidth="1"/>
    <col min="4" max="4" width="25.5703125" customWidth="1"/>
    <col min="6" max="6" width="4.7109375" customWidth="1"/>
    <col min="7" max="7" width="1.140625" customWidth="1"/>
  </cols>
  <sheetData>
    <row r="1" spans="2:6" ht="4.5" customHeight="1" x14ac:dyDescent="0.25"/>
    <row r="2" spans="2:6" ht="15.75" customHeight="1" x14ac:dyDescent="0.25">
      <c r="B2" s="37"/>
      <c r="C2" s="136" t="s">
        <v>30</v>
      </c>
      <c r="D2" s="136"/>
      <c r="E2" s="136"/>
      <c r="F2" s="37"/>
    </row>
    <row r="3" spans="2:6" ht="35.25" customHeight="1" x14ac:dyDescent="0.25">
      <c r="B3" s="37"/>
      <c r="C3" s="136"/>
      <c r="D3" s="136"/>
      <c r="E3" s="136"/>
      <c r="F3" s="37"/>
    </row>
    <row r="4" spans="2:6" ht="33" customHeight="1" thickBot="1" x14ac:dyDescent="0.3">
      <c r="B4" s="37"/>
      <c r="C4" s="134" t="s">
        <v>51</v>
      </c>
      <c r="D4" s="135"/>
      <c r="E4" s="135"/>
      <c r="F4" s="37"/>
    </row>
    <row r="5" spans="2:6" ht="16.5" thickTop="1" thickBot="1" x14ac:dyDescent="0.3">
      <c r="B5" s="37"/>
      <c r="C5" s="38">
        <v>1</v>
      </c>
      <c r="D5" s="39" t="str">
        <f>INDEX( ACESSO!$F$5:$F$20, MATCH(SMALL(ACESSO!$D$5:$D$20,C5), ACESSO!$D$5:$D$20, 0) )</f>
        <v>Flor de Lótus</v>
      </c>
      <c r="E5" s="40">
        <f>INDEX( ACESSO!$AZ$5:$AZ$20, MATCH( C5, ACESSO!$D$5:$D$20, 0) )</f>
        <v>149.61859805554309</v>
      </c>
      <c r="F5" s="37"/>
    </row>
    <row r="6" spans="2:6" ht="16.5" thickTop="1" thickBot="1" x14ac:dyDescent="0.3">
      <c r="B6" s="37"/>
      <c r="C6" s="41">
        <v>2</v>
      </c>
      <c r="D6" s="42" t="str">
        <f>INDEX( ACESSO!$F$5:$F$20, MATCH(SMALL(ACESSO!$D$5:$D$20,C6), ACESSO!$D$5:$D$20, 0) )</f>
        <v>Bohêmios Samba Club</v>
      </c>
      <c r="E6" s="43">
        <f>INDEX( ACESSO!$AZ$5:$AZ$20, MATCH( C6, ACESSO!$D$5:$D$20, 0) )</f>
        <v>149.31849756591561</v>
      </c>
      <c r="F6" s="37"/>
    </row>
    <row r="7" spans="2:6" ht="16.5" thickTop="1" thickBot="1" x14ac:dyDescent="0.3">
      <c r="B7" s="37"/>
      <c r="C7" s="41">
        <v>3</v>
      </c>
      <c r="D7" s="42" t="str">
        <f>INDEX( ACESSO!$F$5:$F$20, MATCH(SMALL(ACESSO!$D$5:$D$20,C7), ACESSO!$D$5:$D$20, 0) )</f>
        <v>Imperiais do Samba</v>
      </c>
      <c r="E7" s="43">
        <f>INDEX( ACESSO!$AZ$5:$AZ$20, MATCH( C7, ACESSO!$D$5:$D$20, 0) )</f>
        <v>149.31828535825122</v>
      </c>
      <c r="F7" s="37"/>
    </row>
    <row r="8" spans="2:6" ht="16.5" thickTop="1" thickBot="1" x14ac:dyDescent="0.3">
      <c r="B8" s="37"/>
      <c r="C8" s="41">
        <v>4</v>
      </c>
      <c r="D8" s="42" t="str">
        <f>INDEX( ACESSO!$F$5:$F$20, MATCH(SMALL(ACESSO!$D$5:$D$20,C9), ACESSO!$D$5:$D$20, 0) )</f>
        <v>Primeira Estação do Samba</v>
      </c>
      <c r="E8" s="43">
        <f>INDEX( ACESSO!$AZ$5:$AZ$20, MATCH( C9, ACESSO!$D$5:$D$20, 0) )</f>
        <v>149.21843219224567</v>
      </c>
      <c r="F8" s="37"/>
    </row>
    <row r="9" spans="2:6" ht="16.5" thickTop="1" thickBot="1" x14ac:dyDescent="0.3">
      <c r="B9" s="37"/>
      <c r="C9" s="41">
        <v>5</v>
      </c>
      <c r="D9" s="42" t="str">
        <f>INDEX( ACESSO!$F$5:$F$20, MATCH(SMALL(ACESSO!$D$5:$D$20,C8), ACESSO!$D$5:$D$20, 0) )</f>
        <v>Império do Rio Belo</v>
      </c>
      <c r="E9" s="43">
        <f>INDEX( ACESSO!$AZ$5:$AZ$20, MATCH( C8, ACESSO!$D$5:$D$20, 0) )</f>
        <v>149.21849706855849</v>
      </c>
      <c r="F9" s="37"/>
    </row>
    <row r="10" spans="2:6" ht="16.5" thickTop="1" thickBot="1" x14ac:dyDescent="0.3">
      <c r="B10" s="37"/>
      <c r="C10" s="41">
        <v>6</v>
      </c>
      <c r="D10" s="42" t="str">
        <f>INDEX( ACESSO!$F$5:$F$20, MATCH(SMALL(ACESSO!$D$5:$D$20,C11), ACESSO!$D$5:$D$20, 0) )</f>
        <v>Morro do Esplendor</v>
      </c>
      <c r="E10" s="43">
        <f>INDEX( ACESSO!$AZ$5:$AZ$20, MATCH( C11, ACESSO!$D$5:$D$20, 0) )</f>
        <v>149.11845544270537</v>
      </c>
      <c r="F10" s="37"/>
    </row>
    <row r="11" spans="2:6" ht="16.5" thickTop="1" thickBot="1" x14ac:dyDescent="0.3">
      <c r="B11" s="37"/>
      <c r="C11" s="41">
        <v>7</v>
      </c>
      <c r="D11" s="42" t="str">
        <f>INDEX( ACESSO!$F$5:$F$20, MATCH(SMALL(ACESSO!$D$5:$D$20,C10), ACESSO!$D$5:$D$20, 0) )</f>
        <v>Unidos do Tijucano</v>
      </c>
      <c r="E11" s="43">
        <f>INDEX( ACESSO!$AZ$5:$AZ$20, MATCH( C10, ACESSO!$D$5:$D$20, 0) )</f>
        <v>149.11848012911574</v>
      </c>
      <c r="F11" s="37"/>
    </row>
    <row r="12" spans="2:6" ht="16.5" thickTop="1" thickBot="1" x14ac:dyDescent="0.3">
      <c r="B12" s="37"/>
      <c r="C12" s="44">
        <v>8</v>
      </c>
      <c r="D12" s="45" t="str">
        <f>INDEX( ACESSO!$F$5:$F$20, MATCH(SMALL(ACESSO!$D$5:$D$20,C12), ACESSO!$D$5:$D$20, 0) )</f>
        <v>Ponte Aérea</v>
      </c>
      <c r="E12" s="46">
        <f>INDEX( ACESSO!$AZ$5:$AZ$20, MATCH( C12, ACESSO!$D$5:$D$20, 0) )</f>
        <v>148.61841091012556</v>
      </c>
      <c r="F12" s="37"/>
    </row>
    <row r="13" spans="2:6" ht="16.5" thickTop="1" thickBot="1" x14ac:dyDescent="0.3">
      <c r="B13" s="37"/>
      <c r="C13" s="44">
        <v>9</v>
      </c>
      <c r="D13" s="45" t="str">
        <f>INDEX( ACESSO!$F$5:$F$20, MATCH(SMALL(ACESSO!$D$5:$D$20,C13), ACESSO!$D$5:$D$20, 0) )</f>
        <v>Mocidade</v>
      </c>
      <c r="E13" s="46">
        <f>INDEX( ACESSO!$AZ$5:$AZ$20, MATCH( C13, ACESSO!$D$5:$D$20, 0) )</f>
        <v>148.41776144545517</v>
      </c>
      <c r="F13" s="37"/>
    </row>
    <row r="14" spans="2:6" ht="16.5" thickTop="1" thickBot="1" x14ac:dyDescent="0.3">
      <c r="B14" s="37"/>
      <c r="C14" s="44">
        <v>10</v>
      </c>
      <c r="D14" s="45" t="str">
        <f>INDEX( ACESSO!$F$5:$F$20, MATCH(SMALL(ACESSO!$D$5:$D$20,C14), ACESSO!$D$5:$D$20, 0) )</f>
        <v>Imperatriz Itaocarense</v>
      </c>
      <c r="E14" s="46">
        <f>INDEX( ACESSO!$AZ$5:$AZ$20, MATCH( C14, ACESSO!$D$5:$D$20, 0) )</f>
        <v>148.3177467871146</v>
      </c>
      <c r="F14" s="37"/>
    </row>
    <row r="15" spans="2:6" ht="16.5" thickTop="1" thickBot="1" x14ac:dyDescent="0.3">
      <c r="B15" s="37"/>
      <c r="C15" s="44">
        <v>11</v>
      </c>
      <c r="D15" s="45" t="str">
        <f>INDEX( ACESSO!$F$5:$F$20, MATCH(SMALL(ACESSO!$D$5:$D$20,C15), ACESSO!$D$5:$D$20, 0) )</f>
        <v>Arranco da FGAF</v>
      </c>
      <c r="E15" s="46">
        <f>INDEX( ACESSO!$AZ$5:$AZ$20, MATCH( C15, ACESSO!$D$5:$D$20, 0) )</f>
        <v>148.21801820697198</v>
      </c>
      <c r="F15" s="37"/>
    </row>
    <row r="16" spans="2:6" ht="16.5" thickTop="1" thickBot="1" x14ac:dyDescent="0.3">
      <c r="B16" s="37"/>
      <c r="C16" s="44">
        <v>12</v>
      </c>
      <c r="D16" s="45" t="str">
        <f>INDEX( ACESSO!$F$5:$F$20, MATCH(SMALL(ACESSO!$D$5:$D$20,C16), ACESSO!$D$5:$D$20, 0) )</f>
        <v>Águia Real</v>
      </c>
      <c r="E16" s="46">
        <f>INDEX( ACESSO!$AZ$5:$AZ$20, MATCH( C16, ACESSO!$D$5:$D$20, 0) )</f>
        <v>147.91834440238594</v>
      </c>
      <c r="F16" s="37"/>
    </row>
    <row r="17" spans="2:6" ht="16.5" thickTop="1" thickBot="1" x14ac:dyDescent="0.3">
      <c r="B17" s="37"/>
      <c r="C17" s="44">
        <v>13</v>
      </c>
      <c r="D17" s="45" t="str">
        <f>INDEX( ACESSO!$F$5:$F$20, MATCH(SMALL(ACESSO!$D$5:$D$20,C17), ACESSO!$D$5:$D$20, 0) )</f>
        <v>Independentes</v>
      </c>
      <c r="E17" s="46">
        <f>INDEX( ACESSO!$AZ$5:$AZ$20, MATCH( C17, ACESSO!$D$5:$D$20, 0) )</f>
        <v>146.91812794349548</v>
      </c>
      <c r="F17" s="37"/>
    </row>
    <row r="18" spans="2:6" ht="16.5" thickTop="1" thickBot="1" x14ac:dyDescent="0.3">
      <c r="B18" s="37"/>
      <c r="C18" s="101">
        <v>14</v>
      </c>
      <c r="D18" s="102" t="str">
        <f>INDEX( ACESSO!$F$5:$F$20, MATCH(SMALL(ACESSO!$D$5:$D$20,C18), ACESSO!$D$5:$D$20, 0) )</f>
        <v>União da Gávea</v>
      </c>
      <c r="E18" s="103">
        <f>INDEX( ACESSO!$AZ$5:$AZ$20, MATCH( C18, ACESSO!$D$5:$D$20, 0) )</f>
        <v>146.91779472718264</v>
      </c>
      <c r="F18" s="37"/>
    </row>
    <row r="19" spans="2:6" ht="16.5" thickTop="1" thickBot="1" x14ac:dyDescent="0.3">
      <c r="B19" s="37"/>
      <c r="C19" s="101">
        <v>15</v>
      </c>
      <c r="D19" s="102" t="str">
        <f>INDEX( ACESSO!$F$5:$F$20, MATCH(SMALL(ACESSO!$D$5:$D$20,C19), ACESSO!$D$5:$D$20, 0) )</f>
        <v>Nobreza da Baixada</v>
      </c>
      <c r="E19" s="103">
        <f>INDEX( ACESSO!$AZ$5:$AZ$20, MATCH( C19, ACESSO!$D$5:$D$20, 0) )</f>
        <v>146.31792842025547</v>
      </c>
      <c r="F19" s="37"/>
    </row>
    <row r="20" spans="2:6" ht="16.5" thickTop="1" thickBot="1" x14ac:dyDescent="0.3">
      <c r="B20" s="37"/>
      <c r="C20" s="101">
        <v>16</v>
      </c>
      <c r="D20" s="102" t="str">
        <f>INDEX( ACESSO!$F$5:$F$20, MATCH(SMALL(ACESSO!$D$5:$D$20,C20), ACESSO!$D$5:$D$20, 0) )</f>
        <v>Império da Praça XI</v>
      </c>
      <c r="E20" s="103">
        <f>INDEX( ACESSO!$AZ$5:$AZ$20, MATCH( C20, ACESSO!$D$5:$D$20, 0) )</f>
        <v>145.51780515828037</v>
      </c>
      <c r="F20" s="37"/>
    </row>
    <row r="21" spans="2:6" ht="16.5" customHeight="1" thickTop="1" x14ac:dyDescent="0.25">
      <c r="B21" s="37"/>
      <c r="C21" s="132" t="s">
        <v>1</v>
      </c>
      <c r="D21" s="132"/>
      <c r="E21" s="132"/>
      <c r="F21" s="37"/>
    </row>
    <row r="22" spans="2:6" x14ac:dyDescent="0.25">
      <c r="B22" s="37"/>
      <c r="C22" s="133"/>
      <c r="D22" s="133"/>
      <c r="E22" s="133"/>
      <c r="F22" s="37"/>
    </row>
    <row r="23" spans="2:6" ht="4.5" customHeight="1" x14ac:dyDescent="0.25"/>
  </sheetData>
  <sheetProtection algorithmName="SHA-512" hashValue="bTS7pQuX2ySdws1d691OjVzJ9X3Kl3uUH38Wx8HBgca2YYP/O/rO6oU67TA/NCKjeA5iaZqEzC9kAoih/tXu9g==" saltValue="dJPYf2ts6hd6WdYs1RI7UA==" spinCount="100000" sheet="1" formatCells="0" formatColumns="0" formatRows="0" insertColumns="0" insertRows="0" insertHyperlinks="0" deleteColumns="0" deleteRows="0" sort="0" autoFilter="0" pivotTables="0"/>
  <mergeCells count="3">
    <mergeCell ref="C21:E22"/>
    <mergeCell ref="C4:E4"/>
    <mergeCell ref="C2:E3"/>
  </mergeCells>
  <phoneticPr fontId="4" type="noConversion"/>
  <conditionalFormatting sqref="C4">
    <cfRule type="containsText" dxfId="0" priority="1" operator="containsText" text="RESULTADO FINAL">
      <formula>NOT(ISERROR(SEARCH("RESULTADO FINAL",C4)))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ACESSO</vt:lpstr>
      <vt:lpstr>RESULTADO (SEM DESEMPATE)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NeTTo Gomes</cp:lastModifiedBy>
  <cp:lastPrinted>2012-07-07T17:22:28Z</cp:lastPrinted>
  <dcterms:created xsi:type="dcterms:W3CDTF">2012-07-07T09:49:41Z</dcterms:created>
  <dcterms:modified xsi:type="dcterms:W3CDTF">2020-10-21T05:44:26Z</dcterms:modified>
</cp:coreProperties>
</file>